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e\1 GAD\04 Annual Accounts\Year end and interim 2024\Quarters\Q3\"/>
    </mc:Choice>
  </mc:AlternateContent>
  <xr:revisionPtr revIDLastSave="0" documentId="13_ncr:1_{445AD5B3-9D09-4E6B-B78A-F77E36814521}" xr6:coauthVersionLast="47" xr6:coauthVersionMax="47" xr10:uidLastSave="{00000000-0000-0000-0000-000000000000}"/>
  <bookViews>
    <workbookView xWindow="-38520" yWindow="-315" windowWidth="38640" windowHeight="21240" firstSheet="1" activeTab="5" xr2:uid="{897F3A65-1D1B-4C1F-A442-15F44E9F8D0B}"/>
  </bookViews>
  <sheets>
    <sheet name="Parameters" sheetId="5" state="hidden" r:id="rId1"/>
    <sheet name="Information" sheetId="9" r:id="rId2"/>
    <sheet name="1. Statement of income" sheetId="2" r:id="rId3"/>
    <sheet name="2. Financial position" sheetId="1" r:id="rId4"/>
    <sheet name="3. Cash Flows" sheetId="6" r:id="rId5"/>
    <sheet name="4. Operating segments" sheetId="8" r:id="rId6"/>
    <sheet name="Manual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8" l="1"/>
  <c r="H42" i="8"/>
  <c r="G42" i="8"/>
  <c r="F42" i="8"/>
  <c r="E42" i="8"/>
  <c r="D42" i="8"/>
  <c r="C42" i="8"/>
  <c r="B42" i="8"/>
  <c r="J42" i="8"/>
  <c r="F20" i="2" l="1"/>
  <c r="F19" i="2"/>
  <c r="F18" i="2"/>
  <c r="F17" i="2"/>
  <c r="I20" i="2" l="1"/>
  <c r="I19" i="2"/>
  <c r="I18" i="2"/>
  <c r="I17" i="2"/>
  <c r="R21" i="2"/>
  <c r="Q21" i="2"/>
  <c r="P21" i="2"/>
  <c r="L21" i="2"/>
  <c r="K21" i="2"/>
  <c r="J21" i="2"/>
  <c r="H21" i="2"/>
  <c r="G21" i="2"/>
  <c r="F21" i="2"/>
  <c r="E21" i="2"/>
  <c r="D21" i="2"/>
  <c r="C21" i="2"/>
  <c r="B21" i="2"/>
  <c r="I21" i="2" l="1"/>
  <c r="L48" i="8" l="1"/>
  <c r="L42" i="8"/>
  <c r="L36" i="8" l="1"/>
  <c r="L30" i="8"/>
  <c r="L24" i="8"/>
  <c r="L18" i="8"/>
  <c r="L12" i="8"/>
  <c r="L8" i="2" l="1"/>
  <c r="L15" i="2" s="1"/>
  <c r="L24" i="2" l="1"/>
  <c r="L46" i="6"/>
  <c r="L27" i="2" l="1"/>
  <c r="L30" i="2" s="1"/>
  <c r="O18" i="8"/>
  <c r="K48" i="8"/>
  <c r="K42" i="8"/>
  <c r="K36" i="8"/>
  <c r="K30" i="8"/>
  <c r="K24" i="8"/>
  <c r="K18" i="8"/>
  <c r="K12" i="8"/>
  <c r="K8" i="2" l="1"/>
  <c r="K15" i="2" s="1"/>
  <c r="K24" i="2" l="1"/>
  <c r="J12" i="8"/>
  <c r="K27" i="2" l="1"/>
  <c r="K30" i="2" s="1"/>
  <c r="J48" i="8"/>
  <c r="J36" i="8"/>
  <c r="J30" i="8"/>
  <c r="J24" i="8"/>
  <c r="J18" i="8"/>
  <c r="O48" i="8"/>
  <c r="O42" i="8"/>
  <c r="O36" i="8"/>
  <c r="O30" i="8"/>
  <c r="O24" i="8"/>
  <c r="O12" i="8"/>
  <c r="P48" i="8"/>
  <c r="P42" i="8"/>
  <c r="P36" i="8"/>
  <c r="P30" i="8"/>
  <c r="P24" i="8"/>
  <c r="P18" i="8"/>
  <c r="P12" i="8"/>
  <c r="N46" i="6"/>
  <c r="K46" i="6"/>
  <c r="N36" i="6"/>
  <c r="M36" i="6"/>
  <c r="L36" i="6"/>
  <c r="K36" i="6"/>
  <c r="N9" i="6"/>
  <c r="N14" i="6" s="1"/>
  <c r="N28" i="6" s="1"/>
  <c r="M9" i="6"/>
  <c r="M14" i="6" s="1"/>
  <c r="M28" i="6" s="1"/>
  <c r="L9" i="6"/>
  <c r="L14" i="6" s="1"/>
  <c r="L28" i="6" s="1"/>
  <c r="K9" i="6"/>
  <c r="K14" i="6" s="1"/>
  <c r="K28" i="6" s="1"/>
  <c r="N40" i="1"/>
  <c r="M40" i="1"/>
  <c r="L40" i="1"/>
  <c r="K40" i="1"/>
  <c r="N32" i="1"/>
  <c r="M32" i="1"/>
  <c r="L32" i="1"/>
  <c r="K32" i="1"/>
  <c r="N25" i="1"/>
  <c r="M25" i="1"/>
  <c r="L25" i="1"/>
  <c r="K25" i="1"/>
  <c r="N19" i="1"/>
  <c r="M19" i="1"/>
  <c r="L19" i="1"/>
  <c r="K19" i="1"/>
  <c r="N13" i="1"/>
  <c r="M13" i="1"/>
  <c r="L13" i="1"/>
  <c r="K13" i="1"/>
  <c r="K21" i="1" l="1"/>
  <c r="M42" i="1"/>
  <c r="M21" i="1"/>
  <c r="L42" i="1"/>
  <c r="L21" i="1"/>
  <c r="K49" i="6"/>
  <c r="K42" i="1"/>
  <c r="N42" i="1"/>
  <c r="N21" i="1"/>
  <c r="M46" i="6"/>
  <c r="J8" i="2" l="1"/>
  <c r="J15" i="2" s="1"/>
  <c r="J24" i="2" s="1"/>
  <c r="J27" i="2" s="1"/>
  <c r="J30" i="2" l="1"/>
  <c r="Q8" i="2"/>
  <c r="Q15" i="2" s="1"/>
  <c r="Q24" i="2" s="1"/>
  <c r="Q27" i="2" s="1"/>
  <c r="Q30" i="2" l="1"/>
  <c r="J28" i="6"/>
  <c r="J14" i="6"/>
  <c r="J40" i="1"/>
  <c r="J32" i="1"/>
  <c r="J25" i="1"/>
  <c r="J42" i="1" s="1"/>
  <c r="J19" i="1"/>
  <c r="J13" i="1"/>
  <c r="J21" i="1" s="1"/>
  <c r="I8" i="2"/>
  <c r="I15" i="2" s="1"/>
  <c r="I24" i="2" l="1"/>
  <c r="F32" i="1"/>
  <c r="I40" i="1"/>
  <c r="H40" i="1"/>
  <c r="G40" i="1"/>
  <c r="F40" i="1"/>
  <c r="E40" i="1"/>
  <c r="D40" i="1"/>
  <c r="I32" i="1"/>
  <c r="H32" i="1"/>
  <c r="G32" i="1"/>
  <c r="E32" i="1"/>
  <c r="D32" i="1"/>
  <c r="I25" i="1"/>
  <c r="H25" i="1"/>
  <c r="G25" i="1"/>
  <c r="F25" i="1"/>
  <c r="F42" i="1" s="1"/>
  <c r="E25" i="1"/>
  <c r="E42" i="1" s="1"/>
  <c r="D25" i="1"/>
  <c r="D42" i="1" s="1"/>
  <c r="I19" i="1"/>
  <c r="H19" i="1"/>
  <c r="G19" i="1"/>
  <c r="F19" i="1"/>
  <c r="E19" i="1"/>
  <c r="D19" i="1"/>
  <c r="C40" i="1"/>
  <c r="C32" i="1"/>
  <c r="C25" i="1"/>
  <c r="C42" i="1" s="1"/>
  <c r="C19" i="1"/>
  <c r="I13" i="1"/>
  <c r="H13" i="1"/>
  <c r="H21" i="1" s="1"/>
  <c r="G13" i="1"/>
  <c r="G21" i="1" s="1"/>
  <c r="F13" i="1"/>
  <c r="F21" i="1" s="1"/>
  <c r="E13" i="1"/>
  <c r="D13" i="1"/>
  <c r="D21" i="1" s="1"/>
  <c r="C13" i="1"/>
  <c r="C21" i="1" s="1"/>
  <c r="I42" i="1"/>
  <c r="E21" i="1"/>
  <c r="G42" i="1"/>
  <c r="H42" i="1"/>
  <c r="R8" i="2"/>
  <c r="R15" i="2" s="1"/>
  <c r="P8" i="2"/>
  <c r="P15" i="2" s="1"/>
  <c r="H8" i="2"/>
  <c r="H15" i="2" s="1"/>
  <c r="G8" i="2"/>
  <c r="G15" i="2" s="1"/>
  <c r="F8" i="2"/>
  <c r="F15" i="2" s="1"/>
  <c r="E8" i="2"/>
  <c r="E15" i="2" s="1"/>
  <c r="D8" i="2"/>
  <c r="D15" i="2" s="1"/>
  <c r="B8" i="2"/>
  <c r="B15" i="2" s="1"/>
  <c r="B24" i="2" s="1"/>
  <c r="B27" i="2" s="1"/>
  <c r="C8" i="2"/>
  <c r="C15" i="2" s="1"/>
  <c r="I45" i="6"/>
  <c r="I39" i="6"/>
  <c r="I38" i="6"/>
  <c r="J40" i="6"/>
  <c r="I41" i="6"/>
  <c r="H40" i="6"/>
  <c r="H46" i="6"/>
  <c r="J46" i="6"/>
  <c r="I40" i="6"/>
  <c r="G40" i="6"/>
  <c r="G46" i="6"/>
  <c r="F46" i="6"/>
  <c r="E40" i="6"/>
  <c r="E46" i="6"/>
  <c r="D40" i="6"/>
  <c r="D46" i="6"/>
  <c r="C40" i="6"/>
  <c r="C46" i="6"/>
  <c r="D9" i="6"/>
  <c r="D14" i="6"/>
  <c r="D28" i="6"/>
  <c r="F9" i="6"/>
  <c r="F14" i="6"/>
  <c r="F28" i="6"/>
  <c r="H9" i="6"/>
  <c r="H14" i="6"/>
  <c r="H28" i="6"/>
  <c r="C9" i="6"/>
  <c r="C14" i="6"/>
  <c r="C28" i="6"/>
  <c r="G9" i="6"/>
  <c r="G14" i="6"/>
  <c r="G28" i="6"/>
  <c r="I9" i="6"/>
  <c r="I14" i="6"/>
  <c r="I28" i="6"/>
  <c r="I49" i="6" s="1"/>
  <c r="J9" i="6"/>
  <c r="E9" i="6"/>
  <c r="E14" i="6"/>
  <c r="E28" i="6"/>
  <c r="F36" i="6"/>
  <c r="D36" i="6"/>
  <c r="H36" i="6"/>
  <c r="C36" i="6"/>
  <c r="G36" i="6"/>
  <c r="I36" i="6"/>
  <c r="J36" i="6"/>
  <c r="E36" i="6"/>
  <c r="I46" i="6"/>
  <c r="D49" i="6"/>
  <c r="I21" i="1" l="1"/>
  <c r="I27" i="2"/>
  <c r="I30" i="2" s="1"/>
  <c r="C24" i="2"/>
  <c r="C27" i="2" s="1"/>
  <c r="C30" i="2" s="1"/>
  <c r="D24" i="2"/>
  <c r="P24" i="2"/>
  <c r="R24" i="2"/>
  <c r="E30" i="2"/>
  <c r="E24" i="2"/>
  <c r="E27" i="2" s="1"/>
  <c r="G24" i="2"/>
  <c r="H24" i="2"/>
  <c r="F24" i="2"/>
  <c r="H49" i="6"/>
  <c r="G49" i="6"/>
  <c r="J49" i="6"/>
  <c r="D27" i="2" l="1"/>
  <c r="D30" i="2" s="1"/>
  <c r="P27" i="2"/>
  <c r="P30" i="2" s="1"/>
  <c r="R27" i="2"/>
  <c r="R30" i="2" s="1"/>
  <c r="H27" i="2"/>
  <c r="H30" i="2" s="1"/>
  <c r="F27" i="2"/>
  <c r="F30" i="2" s="1"/>
  <c r="G27" i="2"/>
  <c r="G30" i="2" s="1"/>
  <c r="B30" i="2" l="1"/>
</calcChain>
</file>

<file path=xl/sharedStrings.xml><?xml version="1.0" encoding="utf-8"?>
<sst xmlns="http://schemas.openxmlformats.org/spreadsheetml/2006/main" count="254" uniqueCount="170">
  <si>
    <t>Application:</t>
  </si>
  <si>
    <t>HFM11PROD_ELOPAKHFM3</t>
  </si>
  <si>
    <t>Value:</t>
  </si>
  <si>
    <t>&lt;Entity Curr Total&gt;</t>
  </si>
  <si>
    <t>ICP:</t>
  </si>
  <si>
    <t>[ICP Top]</t>
  </si>
  <si>
    <t>Scenario:</t>
  </si>
  <si>
    <t>Actual</t>
  </si>
  <si>
    <t>Year:</t>
  </si>
  <si>
    <t>View:</t>
  </si>
  <si>
    <t>YTD</t>
  </si>
  <si>
    <t>Entity:</t>
  </si>
  <si>
    <t>ALLORGEUR.LEG_EUR</t>
  </si>
  <si>
    <t>OPE_EUR.VC_EUROPE_TOTAL</t>
  </si>
  <si>
    <t>OPE_EUR.AME_EUR</t>
  </si>
  <si>
    <t>OPE_EUR</t>
  </si>
  <si>
    <t>Account:</t>
  </si>
  <si>
    <t>Custom1:</t>
  </si>
  <si>
    <t>AllCustom1</t>
  </si>
  <si>
    <t>[none]</t>
  </si>
  <si>
    <t>Custom2:</t>
  </si>
  <si>
    <t>AllCustom2</t>
  </si>
  <si>
    <t>Custom3:</t>
  </si>
  <si>
    <t>AllCustom3</t>
  </si>
  <si>
    <t>Custom4:</t>
  </si>
  <si>
    <t>AllCustom4</t>
  </si>
  <si>
    <t>Period:</t>
  </si>
  <si>
    <t>Sep</t>
  </si>
  <si>
    <t>EUR 1 000</t>
  </si>
  <si>
    <t>Quarter 1</t>
  </si>
  <si>
    <t>Quarter 2</t>
  </si>
  <si>
    <t>Quarter 3</t>
  </si>
  <si>
    <t>Quarter 4</t>
  </si>
  <si>
    <t>ELOPAK GROUP</t>
  </si>
  <si>
    <t>Year to Date</t>
  </si>
  <si>
    <t>Full year</t>
  </si>
  <si>
    <t>Revenues</t>
  </si>
  <si>
    <t xml:space="preserve">Other operating income </t>
  </si>
  <si>
    <t>Cost of materials</t>
  </si>
  <si>
    <t>Payroll expenses</t>
  </si>
  <si>
    <t xml:space="preserve">Other operating expenses </t>
  </si>
  <si>
    <t>Impairment of non-current assets</t>
  </si>
  <si>
    <t>Operating profit</t>
  </si>
  <si>
    <t>Share of net income from joint ventures</t>
  </si>
  <si>
    <t>Financial income</t>
  </si>
  <si>
    <t>Financial expenses</t>
  </si>
  <si>
    <t>Foreign exchange gain/loss</t>
  </si>
  <si>
    <t>Income tax</t>
  </si>
  <si>
    <t>Discontinued operations Russia</t>
  </si>
  <si>
    <t>Elopak shareholders</t>
  </si>
  <si>
    <t>Non-controlling interests</t>
  </si>
  <si>
    <t>Earnings per share ( EUR)</t>
  </si>
  <si>
    <t>Basic and diluted earnings per share from continuing operations</t>
  </si>
  <si>
    <t>Basic and diluted earnings per share from discontinued operations</t>
  </si>
  <si>
    <t>Basic and diluted earnings per share attributable to Elopak shareholders</t>
  </si>
  <si>
    <t xml:space="preserve"> Adjusted EBITDA</t>
  </si>
  <si>
    <t>Leverage ratio</t>
  </si>
  <si>
    <t>31.03</t>
  </si>
  <si>
    <t>30.06</t>
  </si>
  <si>
    <t>30.09</t>
  </si>
  <si>
    <t>31.12</t>
  </si>
  <si>
    <t>Development cost and other intangible assets</t>
  </si>
  <si>
    <t>Deferred tax assets</t>
  </si>
  <si>
    <t>Goodwill</t>
  </si>
  <si>
    <t>Property, plant and equipment</t>
  </si>
  <si>
    <t>Right-of-use assets</t>
  </si>
  <si>
    <t xml:space="preserve">Investment in joint ventures </t>
  </si>
  <si>
    <t>Other non-current assets</t>
  </si>
  <si>
    <t>Total non - current assets</t>
  </si>
  <si>
    <t>Inventory</t>
  </si>
  <si>
    <t>Trade receivables</t>
  </si>
  <si>
    <t>Other current assets</t>
  </si>
  <si>
    <t>Cash and cash equivalents</t>
  </si>
  <si>
    <t>Total current assets</t>
  </si>
  <si>
    <t>Total assets</t>
  </si>
  <si>
    <t>Attributable to Elopak shareholders</t>
  </si>
  <si>
    <t>Non-controlling interest</t>
  </si>
  <si>
    <t>Total equity</t>
  </si>
  <si>
    <t>Pension liabilities</t>
  </si>
  <si>
    <t>Deferred taxes</t>
  </si>
  <si>
    <t>Non-current liabilities to financial institutions</t>
  </si>
  <si>
    <t>Non-current lease liabilities</t>
  </si>
  <si>
    <t>Other non-current liabilities</t>
  </si>
  <si>
    <t>Total non-current liabilities</t>
  </si>
  <si>
    <t>Current liabilities to financial institutions</t>
  </si>
  <si>
    <t>Trade payables</t>
  </si>
  <si>
    <t>Taxes payable</t>
  </si>
  <si>
    <t>Public duties payable</t>
  </si>
  <si>
    <t>Current lease liabilities</t>
  </si>
  <si>
    <t>Other current liabilities</t>
  </si>
  <si>
    <t>Total current liabilities</t>
  </si>
  <si>
    <t>Total equity and liabilities</t>
  </si>
  <si>
    <t>Profit before tax from:</t>
  </si>
  <si>
    <t xml:space="preserve">     Continuing operations</t>
  </si>
  <si>
    <t xml:space="preserve">     Discontinued operations </t>
  </si>
  <si>
    <t>Profit before tax (including discontinued operations)</t>
  </si>
  <si>
    <t>Interest to financial institutions</t>
  </si>
  <si>
    <t>Lease liability interest</t>
  </si>
  <si>
    <t xml:space="preserve">Profit before tax and interest paid </t>
  </si>
  <si>
    <t>Depreciation, amortization and impairment losses</t>
  </si>
  <si>
    <t>Income from joint ventures</t>
  </si>
  <si>
    <t>Net gain(-)/loss on sale of non-current assets</t>
  </si>
  <si>
    <t>Income taxes paid</t>
  </si>
  <si>
    <t>Change in trade receivables</t>
  </si>
  <si>
    <t>Change in other current  assets</t>
  </si>
  <si>
    <t>Change in inventories</t>
  </si>
  <si>
    <t>Change in trade payables</t>
  </si>
  <si>
    <t xml:space="preserve">Change in other current liabilities </t>
  </si>
  <si>
    <t>Change in net pension liabilities</t>
  </si>
  <si>
    <t>Net cashflow from operating activities</t>
  </si>
  <si>
    <t>Purchase of non-current assets</t>
  </si>
  <si>
    <t>Acquisition of subsidiaries and joint ventures</t>
  </si>
  <si>
    <t>Proceeds from sale of non-current assets</t>
  </si>
  <si>
    <t>Proceeds from sale of financial assets and businesses</t>
  </si>
  <si>
    <t>Dividend from joint ventures</t>
  </si>
  <si>
    <t>Change in other non-current assets</t>
  </si>
  <si>
    <t>Net cash flow from investing activities</t>
  </si>
  <si>
    <t>Proceeds of loans from financial institutions</t>
  </si>
  <si>
    <t>Repayment of loans from financial institutions</t>
  </si>
  <si>
    <t>Lease payments</t>
  </si>
  <si>
    <t>Dividend paid to equity holders of Elopak ASA</t>
  </si>
  <si>
    <t>Purchase of treasury shares</t>
  </si>
  <si>
    <t>Net cash flow from financing activities</t>
  </si>
  <si>
    <t xml:space="preserve">Effects of exchange rate changes on cash and cash equivalents </t>
  </si>
  <si>
    <t>Net change in cash and cash equivalents</t>
  </si>
  <si>
    <t>Cash and cash equivalents at the beginning of the year</t>
  </si>
  <si>
    <t>Cash and cash equivalents at the end of the period</t>
  </si>
  <si>
    <t>Cash flow</t>
  </si>
  <si>
    <t>Corrected for IRS in 2023 Sep</t>
  </si>
  <si>
    <t>Hyperion</t>
  </si>
  <si>
    <t>Account description</t>
  </si>
  <si>
    <t>SAP</t>
  </si>
  <si>
    <t>Amounts</t>
  </si>
  <si>
    <t>The unerlying calculation could be found in this link below:</t>
  </si>
  <si>
    <t>Interests receivables external</t>
  </si>
  <si>
    <t>S:\Finance\1 GAD\01 Consolidation\Actual\2023 Actual\09 Sep\Journals\Cashflow\IRS</t>
  </si>
  <si>
    <t>Interests payables external</t>
  </si>
  <si>
    <t>Hedge revaluation short term</t>
  </si>
  <si>
    <t>Accrued income short term</t>
  </si>
  <si>
    <t>Accrued interest</t>
  </si>
  <si>
    <t>Bank accounts</t>
  </si>
  <si>
    <t>Plug to correct for Treasury shares purchased</t>
  </si>
  <si>
    <t>FRP</t>
  </si>
  <si>
    <t>"Principal portion" from "Cash flow journals/CF60"</t>
  </si>
  <si>
    <t>Total income</t>
  </si>
  <si>
    <t>Depreciation and amortization expenses</t>
  </si>
  <si>
    <t>Profit/loss</t>
  </si>
  <si>
    <t>Profit/loss from continuing operations</t>
  </si>
  <si>
    <t>Profit/loss before tax from continuing operations</t>
  </si>
  <si>
    <t>Profit/loss attributable to:</t>
  </si>
  <si>
    <t>EBITDA</t>
  </si>
  <si>
    <t>Purchase and payment to non-controlling interests</t>
  </si>
  <si>
    <t>Capital increase</t>
  </si>
  <si>
    <t>OPERATING SEGMENTS</t>
  </si>
  <si>
    <t>EMEA</t>
  </si>
  <si>
    <t>Americas</t>
  </si>
  <si>
    <t>Other and eliminations</t>
  </si>
  <si>
    <t>Group</t>
  </si>
  <si>
    <t>Operating expenses</t>
  </si>
  <si>
    <t>Depreciation and amortization</t>
  </si>
  <si>
    <t>Impairment</t>
  </si>
  <si>
    <t>Adjusted EBITDA</t>
  </si>
  <si>
    <t>CONSOLIDATED 
STATEMENT OF FINANCIAL POSITION</t>
  </si>
  <si>
    <t>CONSOLIDATED 
STATEMENT OF CASH FLOWS</t>
  </si>
  <si>
    <t xml:space="preserve">Net unrealized currency gain(-)/loss </t>
  </si>
  <si>
    <t>Net gains(-), losses from disposals, impairments and change in fair value of financial assets and liabilities</t>
  </si>
  <si>
    <t/>
  </si>
  <si>
    <t>CONSOLIDATED STATEMENT OF INCOME</t>
  </si>
  <si>
    <t>Fair value changes on financial instruments</t>
  </si>
  <si>
    <t>Net financial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</si>
</sst>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1DE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27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4" fillId="0" borderId="0" xfId="0" applyFont="1"/>
    <xf numFmtId="0" fontId="0" fillId="3" borderId="0" xfId="0" applyFill="1"/>
    <xf numFmtId="164" fontId="1" fillId="0" borderId="0" xfId="1" applyNumberFormat="1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64" fontId="0" fillId="0" borderId="0" xfId="1" applyNumberFormat="1" applyFont="1" applyBorder="1" applyAlignment="1">
      <alignment horizontal="right"/>
    </xf>
    <xf numFmtId="0" fontId="0" fillId="0" borderId="4" xfId="0" applyBorder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/>
    </xf>
    <xf numFmtId="0" fontId="7" fillId="0" borderId="0" xfId="2" quotePrefix="1" applyFont="1" applyAlignment="1">
      <alignment horizontal="center"/>
    </xf>
    <xf numFmtId="0" fontId="7" fillId="0" borderId="1" xfId="2" quotePrefix="1" applyFont="1" applyBorder="1" applyAlignment="1">
      <alignment horizontal="center"/>
    </xf>
    <xf numFmtId="0" fontId="7" fillId="0" borderId="5" xfId="2" quotePrefix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1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2" fillId="0" borderId="7" xfId="0" applyFont="1" applyBorder="1"/>
    <xf numFmtId="164" fontId="2" fillId="0" borderId="0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64" fontId="1" fillId="0" borderId="0" xfId="1" applyNumberFormat="1" applyFont="1" applyBorder="1" applyAlignment="1">
      <alignment horizontal="right"/>
    </xf>
    <xf numFmtId="164" fontId="1" fillId="0" borderId="5" xfId="1" applyNumberFormat="1" applyFont="1" applyBorder="1" applyAlignment="1">
      <alignment horizontal="right"/>
    </xf>
    <xf numFmtId="0" fontId="0" fillId="0" borderId="0" xfId="0" applyAlignment="1">
      <alignment vertical="top"/>
    </xf>
    <xf numFmtId="164" fontId="0" fillId="3" borderId="0" xfId="4" applyNumberFormat="1" applyFont="1" applyFill="1" applyAlignment="1">
      <alignment vertical="top"/>
    </xf>
    <xf numFmtId="164" fontId="0" fillId="4" borderId="0" xfId="4" applyNumberFormat="1" applyFont="1" applyFill="1" applyAlignment="1">
      <alignment vertical="top"/>
    </xf>
    <xf numFmtId="164" fontId="0" fillId="0" borderId="0" xfId="4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1" applyNumberFormat="1" applyFont="1" applyFill="1" applyBorder="1" applyAlignment="1">
      <alignment horizontal="right"/>
    </xf>
    <xf numFmtId="164" fontId="2" fillId="0" borderId="0" xfId="0" applyNumberFormat="1" applyFont="1"/>
    <xf numFmtId="164" fontId="0" fillId="0" borderId="5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4" fontId="2" fillId="0" borderId="5" xfId="0" applyNumberFormat="1" applyFont="1" applyBorder="1"/>
    <xf numFmtId="164" fontId="2" fillId="0" borderId="1" xfId="0" applyNumberFormat="1" applyFont="1" applyBorder="1"/>
    <xf numFmtId="0" fontId="7" fillId="0" borderId="0" xfId="0" applyFont="1"/>
    <xf numFmtId="0" fontId="0" fillId="5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5" xfId="0" applyBorder="1" applyAlignment="1">
      <alignment horizontal="right"/>
    </xf>
    <xf numFmtId="0" fontId="2" fillId="5" borderId="2" xfId="0" applyFont="1" applyFill="1" applyBorder="1"/>
    <xf numFmtId="0" fontId="2" fillId="5" borderId="0" xfId="0" applyFont="1" applyFill="1"/>
    <xf numFmtId="0" fontId="0" fillId="5" borderId="2" xfId="0" applyFill="1" applyBorder="1"/>
    <xf numFmtId="164" fontId="0" fillId="0" borderId="0" xfId="0" applyNumberFormat="1"/>
    <xf numFmtId="0" fontId="0" fillId="5" borderId="5" xfId="0" applyFill="1" applyBorder="1" applyAlignment="1">
      <alignment horizontal="right"/>
    </xf>
    <xf numFmtId="0" fontId="0" fillId="0" borderId="12" xfId="0" applyBorder="1"/>
    <xf numFmtId="0" fontId="0" fillId="0" borderId="14" xfId="0" applyBorder="1"/>
    <xf numFmtId="2" fontId="0" fillId="0" borderId="0" xfId="0" applyNumberFormat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2" xfId="0" applyNumberFormat="1" applyFill="1" applyBorder="1" applyAlignment="1">
      <alignment horizontal="right"/>
    </xf>
    <xf numFmtId="164" fontId="2" fillId="0" borderId="0" xfId="1" applyNumberFormat="1" applyFont="1" applyBorder="1"/>
    <xf numFmtId="164" fontId="2" fillId="5" borderId="0" xfId="1" applyNumberFormat="1" applyFont="1" applyFill="1" applyBorder="1"/>
    <xf numFmtId="164" fontId="2" fillId="0" borderId="5" xfId="1" applyNumberFormat="1" applyFont="1" applyBorder="1"/>
    <xf numFmtId="0" fontId="2" fillId="0" borderId="6" xfId="0" applyFont="1" applyBorder="1"/>
    <xf numFmtId="0" fontId="0" fillId="2" borderId="0" xfId="0" applyFill="1"/>
    <xf numFmtId="165" fontId="2" fillId="2" borderId="2" xfId="1" applyNumberFormat="1" applyFont="1" applyFill="1" applyBorder="1" applyAlignment="1">
      <alignment horizontal="right"/>
    </xf>
    <xf numFmtId="3" fontId="0" fillId="5" borderId="0" xfId="1" applyNumberFormat="1" applyFont="1" applyFill="1" applyAlignment="1">
      <alignment horizontal="right"/>
    </xf>
    <xf numFmtId="3" fontId="0" fillId="5" borderId="0" xfId="1" applyNumberFormat="1" applyFont="1" applyFill="1" applyBorder="1" applyAlignment="1">
      <alignment horizontal="right"/>
    </xf>
    <xf numFmtId="3" fontId="0" fillId="5" borderId="5" xfId="1" applyNumberFormat="1" applyFont="1" applyFill="1" applyBorder="1" applyAlignment="1">
      <alignment horizontal="right"/>
    </xf>
    <xf numFmtId="3" fontId="2" fillId="5" borderId="2" xfId="1" applyNumberFormat="1" applyFont="1" applyFill="1" applyBorder="1" applyAlignment="1">
      <alignment horizontal="right"/>
    </xf>
    <xf numFmtId="3" fontId="2" fillId="5" borderId="6" xfId="1" applyNumberFormat="1" applyFont="1" applyFill="1" applyBorder="1" applyAlignment="1">
      <alignment horizontal="right"/>
    </xf>
    <xf numFmtId="3" fontId="0" fillId="5" borderId="0" xfId="0" applyNumberFormat="1" applyFill="1" applyAlignment="1">
      <alignment horizontal="right"/>
    </xf>
    <xf numFmtId="3" fontId="0" fillId="5" borderId="5" xfId="0" applyNumberForma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3" fontId="2" fillId="5" borderId="6" xfId="0" applyNumberFormat="1" applyFont="1" applyFill="1" applyBorder="1" applyAlignment="1">
      <alignment horizontal="right"/>
    </xf>
    <xf numFmtId="3" fontId="1" fillId="5" borderId="0" xfId="1" applyNumberFormat="1" applyFont="1" applyFill="1" applyAlignment="1">
      <alignment horizontal="right"/>
    </xf>
    <xf numFmtId="3" fontId="1" fillId="5" borderId="0" xfId="1" applyNumberFormat="1" applyFont="1" applyFill="1" applyBorder="1" applyAlignment="1">
      <alignment horizontal="right"/>
    </xf>
    <xf numFmtId="3" fontId="1" fillId="5" borderId="5" xfId="1" applyNumberFormat="1" applyFont="1" applyFill="1" applyBorder="1" applyAlignment="1">
      <alignment horizontal="right"/>
    </xf>
    <xf numFmtId="3" fontId="0" fillId="5" borderId="4" xfId="0" applyNumberFormat="1" applyFill="1" applyBorder="1" applyAlignment="1">
      <alignment horizontal="right"/>
    </xf>
    <xf numFmtId="3" fontId="0" fillId="5" borderId="10" xfId="0" applyNumberFormat="1" applyFill="1" applyBorder="1" applyAlignment="1">
      <alignment horizontal="right"/>
    </xf>
    <xf numFmtId="3" fontId="0" fillId="5" borderId="2" xfId="1" applyNumberFormat="1" applyFont="1" applyFill="1" applyBorder="1" applyAlignment="1">
      <alignment horizontal="right"/>
    </xf>
    <xf numFmtId="3" fontId="0" fillId="5" borderId="6" xfId="1" applyNumberFormat="1" applyFont="1" applyFill="1" applyBorder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2" fillId="2" borderId="2" xfId="1" applyNumberFormat="1" applyFon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2" borderId="0" xfId="1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0" fillId="2" borderId="4" xfId="0" applyNumberFormat="1" applyFill="1" applyBorder="1" applyAlignment="1">
      <alignment horizontal="right"/>
    </xf>
    <xf numFmtId="3" fontId="0" fillId="2" borderId="2" xfId="1" applyNumberFormat="1" applyFont="1" applyFill="1" applyBorder="1" applyAlignment="1">
      <alignment horizontal="right"/>
    </xf>
    <xf numFmtId="3" fontId="0" fillId="0" borderId="1" xfId="1" applyNumberFormat="1" applyFont="1" applyBorder="1" applyAlignment="1">
      <alignment horizontal="right"/>
    </xf>
    <xf numFmtId="3" fontId="0" fillId="0" borderId="5" xfId="1" applyNumberFormat="1" applyFont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2" fillId="0" borderId="6" xfId="1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0" fillId="0" borderId="5" xfId="0" applyNumberFormat="1" applyBorder="1"/>
    <xf numFmtId="3" fontId="0" fillId="0" borderId="0" xfId="0" applyNumberFormat="1"/>
    <xf numFmtId="3" fontId="0" fillId="0" borderId="1" xfId="0" applyNumberFormat="1" applyBorder="1"/>
    <xf numFmtId="3" fontId="0" fillId="0" borderId="12" xfId="0" applyNumberFormat="1" applyBorder="1"/>
    <xf numFmtId="3" fontId="2" fillId="0" borderId="8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9" xfId="1" applyNumberFormat="1" applyFont="1" applyBorder="1" applyAlignment="1">
      <alignment horizontal="right"/>
    </xf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1" xfId="0" applyNumberFormat="1" applyBorder="1"/>
    <xf numFmtId="3" fontId="0" fillId="0" borderId="16" xfId="0" applyNumberFormat="1" applyBorder="1"/>
    <xf numFmtId="2" fontId="0" fillId="0" borderId="0" xfId="0" applyNumberFormat="1" applyBorder="1" applyAlignment="1">
      <alignment horizontal="right"/>
    </xf>
    <xf numFmtId="2" fontId="0" fillId="2" borderId="0" xfId="0" applyNumberFormat="1" applyFill="1" applyBorder="1" applyAlignment="1">
      <alignment horizontal="right"/>
    </xf>
    <xf numFmtId="0" fontId="0" fillId="0" borderId="0" xfId="0" applyBorder="1"/>
    <xf numFmtId="164" fontId="2" fillId="5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0" fillId="0" borderId="0" xfId="0" applyFill="1"/>
    <xf numFmtId="164" fontId="0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5" xfId="1" applyNumberFormat="1" applyFont="1" applyBorder="1"/>
    <xf numFmtId="164" fontId="2" fillId="0" borderId="0" xfId="1" applyNumberFormat="1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10" xfId="0" applyBorder="1"/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7" fillId="0" borderId="0" xfId="0" applyFont="1" applyBorder="1"/>
    <xf numFmtId="164" fontId="8" fillId="0" borderId="0" xfId="1" applyNumberFormat="1" applyFont="1"/>
    <xf numFmtId="164" fontId="8" fillId="0" borderId="0" xfId="1" applyNumberFormat="1" applyFont="1" applyAlignment="1">
      <alignment horizontal="right"/>
    </xf>
    <xf numFmtId="164" fontId="0" fillId="0" borderId="0" xfId="1" applyNumberFormat="1" applyFont="1" applyBorder="1"/>
    <xf numFmtId="164" fontId="1" fillId="0" borderId="0" xfId="1" applyNumberFormat="1" applyFont="1" applyBorder="1"/>
    <xf numFmtId="0" fontId="4" fillId="0" borderId="0" xfId="0" applyFont="1" applyFill="1"/>
    <xf numFmtId="0" fontId="7" fillId="0" borderId="0" xfId="2" quotePrefix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right"/>
    </xf>
    <xf numFmtId="3" fontId="2" fillId="0" borderId="7" xfId="1" applyNumberFormat="1" applyFont="1" applyFill="1" applyBorder="1" applyAlignment="1">
      <alignment horizontal="right"/>
    </xf>
    <xf numFmtId="3" fontId="0" fillId="0" borderId="14" xfId="1" applyNumberFormat="1" applyFont="1" applyFill="1" applyBorder="1" applyAlignment="1">
      <alignment horizontal="right"/>
    </xf>
    <xf numFmtId="3" fontId="0" fillId="0" borderId="1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0" fillId="0" borderId="2" xfId="1" applyNumberFormat="1" applyFont="1" applyFill="1" applyBorder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2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41" fontId="0" fillId="0" borderId="0" xfId="1" applyNumberFormat="1" applyFont="1" applyFill="1" applyBorder="1" applyAlignment="1">
      <alignment horizontal="right"/>
    </xf>
    <xf numFmtId="41" fontId="0" fillId="5" borderId="5" xfId="1" applyNumberFormat="1" applyFont="1" applyFill="1" applyBorder="1" applyAlignment="1">
      <alignment horizontal="right"/>
    </xf>
    <xf numFmtId="41" fontId="0" fillId="5" borderId="0" xfId="1" applyNumberFormat="1" applyFont="1" applyFill="1" applyBorder="1" applyAlignment="1">
      <alignment horizontal="right"/>
    </xf>
    <xf numFmtId="41" fontId="0" fillId="5" borderId="2" xfId="1" applyNumberFormat="1" applyFont="1" applyFill="1" applyBorder="1" applyAlignment="1">
      <alignment horizontal="right"/>
    </xf>
    <xf numFmtId="164" fontId="2" fillId="2" borderId="0" xfId="1" applyNumberFormat="1" applyFont="1" applyFill="1"/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" fontId="0" fillId="5" borderId="0" xfId="0" applyNumberFormat="1" applyFill="1" applyBorder="1" applyAlignment="1">
      <alignment horizontal="right"/>
    </xf>
    <xf numFmtId="2" fontId="0" fillId="5" borderId="0" xfId="0" applyNumberFormat="1" applyFill="1" applyAlignment="1">
      <alignment horizontal="right"/>
    </xf>
    <xf numFmtId="2" fontId="0" fillId="5" borderId="2" xfId="0" applyNumberFormat="1" applyFill="1" applyBorder="1" applyAlignment="1">
      <alignment horizontal="right"/>
    </xf>
    <xf numFmtId="2" fontId="0" fillId="5" borderId="0" xfId="0" applyNumberFormat="1" applyFill="1" applyBorder="1" applyAlignment="1">
      <alignment horizontal="right"/>
    </xf>
    <xf numFmtId="3" fontId="0" fillId="0" borderId="5" xfId="1" applyNumberFormat="1" applyFont="1" applyFill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6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0" fontId="4" fillId="5" borderId="0" xfId="0" applyFont="1" applyFill="1"/>
    <xf numFmtId="16" fontId="7" fillId="5" borderId="0" xfId="2" quotePrefix="1" applyNumberFormat="1" applyFont="1" applyFill="1" applyAlignment="1">
      <alignment horizontal="center"/>
    </xf>
    <xf numFmtId="3" fontId="2" fillId="5" borderId="7" xfId="1" applyNumberFormat="1" applyFont="1" applyFill="1" applyBorder="1" applyAlignment="1">
      <alignment horizontal="right"/>
    </xf>
    <xf numFmtId="3" fontId="0" fillId="5" borderId="14" xfId="1" applyNumberFormat="1" applyFont="1" applyFill="1" applyBorder="1" applyAlignment="1">
      <alignment horizontal="right"/>
    </xf>
    <xf numFmtId="3" fontId="0" fillId="5" borderId="12" xfId="1" applyNumberFormat="1" applyFont="1" applyFill="1" applyBorder="1" applyAlignment="1">
      <alignment horizontal="right"/>
    </xf>
    <xf numFmtId="0" fontId="2" fillId="5" borderId="0" xfId="0" applyFont="1" applyFill="1" applyAlignment="1">
      <alignment horizontal="center"/>
    </xf>
    <xf numFmtId="0" fontId="7" fillId="5" borderId="0" xfId="2" quotePrefix="1" applyFont="1" applyFill="1" applyAlignment="1">
      <alignment horizontal="center"/>
    </xf>
    <xf numFmtId="164" fontId="0" fillId="5" borderId="0" xfId="1" applyNumberFormat="1" applyFont="1" applyFill="1" applyBorder="1" applyAlignment="1">
      <alignment horizontal="right"/>
    </xf>
    <xf numFmtId="164" fontId="2" fillId="5" borderId="0" xfId="1" applyNumberFormat="1" applyFont="1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164" fontId="0" fillId="5" borderId="0" xfId="1" applyNumberFormat="1" applyFont="1" applyFill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/>
    <xf numFmtId="3" fontId="2" fillId="0" borderId="6" xfId="1" applyNumberFormat="1" applyFont="1" applyFill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3" fontId="1" fillId="0" borderId="5" xfId="1" applyNumberFormat="1" applyFont="1" applyFill="1" applyBorder="1" applyAlignment="1">
      <alignment horizontal="right"/>
    </xf>
    <xf numFmtId="3" fontId="0" fillId="0" borderId="10" xfId="0" applyNumberFormat="1" applyFill="1" applyBorder="1" applyAlignment="1">
      <alignment horizontal="right"/>
    </xf>
    <xf numFmtId="41" fontId="0" fillId="0" borderId="5" xfId="1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0" fillId="0" borderId="6" xfId="1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2" fontId="0" fillId="0" borderId="5" xfId="0" applyNumberFormat="1" applyFill="1" applyBorder="1" applyAlignment="1">
      <alignment horizontal="right"/>
    </xf>
    <xf numFmtId="2" fontId="0" fillId="0" borderId="6" xfId="0" applyNumberForma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2" fillId="0" borderId="5" xfId="1" applyNumberFormat="1" applyFont="1" applyFill="1" applyBorder="1"/>
    <xf numFmtId="0" fontId="2" fillId="0" borderId="6" xfId="0" applyFont="1" applyFill="1" applyBorder="1"/>
    <xf numFmtId="0" fontId="7" fillId="2" borderId="0" xfId="2" quotePrefix="1" applyFont="1" applyFill="1" applyBorder="1" applyAlignment="1">
      <alignment horizontal="center"/>
    </xf>
    <xf numFmtId="3" fontId="0" fillId="2" borderId="0" xfId="0" applyNumberFormat="1" applyFill="1" applyBorder="1"/>
    <xf numFmtId="3" fontId="0" fillId="2" borderId="12" xfId="0" applyNumberFormat="1" applyFill="1" applyBorder="1"/>
    <xf numFmtId="3" fontId="2" fillId="2" borderId="7" xfId="1" applyNumberFormat="1" applyFont="1" applyFill="1" applyBorder="1" applyAlignment="1">
      <alignment horizontal="right"/>
    </xf>
    <xf numFmtId="3" fontId="0" fillId="2" borderId="14" xfId="0" applyNumberFormat="1" applyFill="1" applyBorder="1"/>
    <xf numFmtId="0" fontId="7" fillId="0" borderId="5" xfId="2" quotePrefix="1" applyFont="1" applyFill="1" applyBorder="1" applyAlignment="1">
      <alignment horizontal="center"/>
    </xf>
    <xf numFmtId="3" fontId="0" fillId="0" borderId="5" xfId="0" applyNumberFormat="1" applyFill="1" applyBorder="1"/>
    <xf numFmtId="3" fontId="0" fillId="0" borderId="11" xfId="0" applyNumberFormat="1" applyFill="1" applyBorder="1"/>
    <xf numFmtId="3" fontId="2" fillId="0" borderId="8" xfId="1" applyNumberFormat="1" applyFont="1" applyFill="1" applyBorder="1" applyAlignment="1">
      <alignment horizontal="right"/>
    </xf>
    <xf numFmtId="3" fontId="0" fillId="0" borderId="13" xfId="0" applyNumberFormat="1" applyFill="1" applyBorder="1"/>
    <xf numFmtId="164" fontId="2" fillId="0" borderId="5" xfId="1" applyNumberFormat="1" applyFont="1" applyFill="1" applyBorder="1" applyAlignment="1">
      <alignment horizontal="right"/>
    </xf>
    <xf numFmtId="164" fontId="1" fillId="0" borderId="5" xfId="1" applyNumberFormat="1" applyFont="1" applyFill="1" applyBorder="1" applyAlignment="1">
      <alignment horizontal="right"/>
    </xf>
    <xf numFmtId="164" fontId="2" fillId="0" borderId="5" xfId="0" applyNumberFormat="1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0" fontId="0" fillId="0" borderId="10" xfId="0" applyFill="1" applyBorder="1"/>
    <xf numFmtId="164" fontId="0" fillId="0" borderId="5" xfId="1" applyNumberFormat="1" applyFont="1" applyFill="1" applyBorder="1"/>
    <xf numFmtId="164" fontId="0" fillId="0" borderId="5" xfId="1" quotePrefix="1" applyNumberFormat="1" applyFont="1" applyFill="1" applyBorder="1"/>
    <xf numFmtId="0" fontId="0" fillId="2" borderId="4" xfId="0" applyFill="1" applyBorder="1"/>
    <xf numFmtId="0" fontId="0" fillId="6" borderId="0" xfId="0" applyFill="1" applyBorder="1"/>
    <xf numFmtId="164" fontId="0" fillId="6" borderId="0" xfId="1" applyNumberFormat="1" applyFont="1" applyFill="1"/>
    <xf numFmtId="164" fontId="2" fillId="6" borderId="0" xfId="1" applyNumberFormat="1" applyFont="1" applyFill="1"/>
    <xf numFmtId="164" fontId="0" fillId="6" borderId="0" xfId="1" applyNumberFormat="1" applyFont="1" applyFill="1" applyBorder="1"/>
    <xf numFmtId="164" fontId="2" fillId="5" borderId="0" xfId="1" applyNumberFormat="1" applyFont="1" applyFill="1"/>
    <xf numFmtId="0" fontId="0" fillId="6" borderId="0" xfId="0" applyFill="1"/>
    <xf numFmtId="165" fontId="2" fillId="5" borderId="2" xfId="1" applyNumberFormat="1" applyFont="1" applyFill="1" applyBorder="1" applyAlignment="1">
      <alignment horizontal="right"/>
    </xf>
    <xf numFmtId="0" fontId="7" fillId="5" borderId="0" xfId="2" quotePrefix="1" applyFont="1" applyFill="1" applyBorder="1" applyAlignment="1">
      <alignment horizontal="center"/>
    </xf>
    <xf numFmtId="3" fontId="0" fillId="5" borderId="0" xfId="0" applyNumberFormat="1" applyFill="1" applyBorder="1"/>
    <xf numFmtId="3" fontId="0" fillId="5" borderId="12" xfId="0" applyNumberFormat="1" applyFill="1" applyBorder="1"/>
    <xf numFmtId="3" fontId="0" fillId="5" borderId="14" xfId="0" applyNumberFormat="1" applyFill="1" applyBorder="1"/>
    <xf numFmtId="164" fontId="7" fillId="0" borderId="0" xfId="1" applyNumberFormat="1" applyFont="1" applyFill="1"/>
    <xf numFmtId="0" fontId="0" fillId="5" borderId="4" xfId="0" applyFill="1" applyBorder="1"/>
    <xf numFmtId="164" fontId="0" fillId="5" borderId="0" xfId="1" applyNumberFormat="1" applyFont="1" applyFill="1"/>
    <xf numFmtId="164" fontId="0" fillId="5" borderId="0" xfId="1" quotePrefix="1" applyNumberFormat="1" applyFont="1" applyFill="1" applyBorder="1"/>
    <xf numFmtId="164" fontId="0" fillId="2" borderId="0" xfId="1" applyNumberFormat="1" applyFont="1" applyFill="1" applyAlignment="1">
      <alignment horizontal="right"/>
    </xf>
    <xf numFmtId="164" fontId="0" fillId="2" borderId="0" xfId="1" applyNumberFormat="1" applyFont="1" applyFill="1"/>
    <xf numFmtId="164" fontId="0" fillId="2" borderId="0" xfId="1" applyNumberFormat="1" applyFont="1" applyFill="1" applyBorder="1"/>
    <xf numFmtId="164" fontId="0" fillId="2" borderId="0" xfId="1" quotePrefix="1" applyNumberFormat="1" applyFont="1" applyFill="1" applyBorder="1"/>
    <xf numFmtId="0" fontId="2" fillId="5" borderId="0" xfId="0" applyFont="1" applyFill="1" applyBorder="1" applyAlignment="1">
      <alignment horizontal="center"/>
    </xf>
    <xf numFmtId="0" fontId="4" fillId="5" borderId="0" xfId="0" applyFont="1" applyFill="1" applyBorder="1"/>
    <xf numFmtId="164" fontId="1" fillId="5" borderId="0" xfId="1" applyNumberFormat="1" applyFont="1" applyFill="1" applyBorder="1" applyAlignment="1">
      <alignment horizontal="right"/>
    </xf>
    <xf numFmtId="164" fontId="2" fillId="5" borderId="0" xfId="0" applyNumberFormat="1" applyFont="1" applyFill="1" applyBorder="1"/>
    <xf numFmtId="164" fontId="0" fillId="0" borderId="0" xfId="0" applyNumberFormat="1" applyFill="1"/>
    <xf numFmtId="164" fontId="0" fillId="0" borderId="0" xfId="1" applyNumberFormat="1" applyFont="1" applyFill="1"/>
    <xf numFmtId="3" fontId="1" fillId="0" borderId="0" xfId="1" applyNumberFormat="1" applyFont="1" applyFill="1" applyBorder="1" applyAlignment="1">
      <alignment horizontal="right"/>
    </xf>
    <xf numFmtId="0" fontId="0" fillId="0" borderId="0" xfId="0" applyFill="1" applyBorder="1"/>
    <xf numFmtId="3" fontId="0" fillId="2" borderId="0" xfId="0" applyNumberFormat="1" applyFill="1" applyBorder="1" applyAlignment="1">
      <alignment horizontal="right"/>
    </xf>
    <xf numFmtId="3" fontId="1" fillId="0" borderId="1" xfId="1" applyNumberFormat="1" applyFont="1" applyFill="1" applyBorder="1" applyAlignment="1">
      <alignment horizontal="right"/>
    </xf>
    <xf numFmtId="3" fontId="2" fillId="5" borderId="3" xfId="1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41" fontId="0" fillId="2" borderId="0" xfId="1" applyNumberFormat="1" applyFont="1" applyFill="1" applyBorder="1" applyAlignment="1">
      <alignment horizontal="right"/>
    </xf>
    <xf numFmtId="164" fontId="2" fillId="0" borderId="1" xfId="1" applyNumberFormat="1" applyFont="1" applyBorder="1"/>
  </cellXfs>
  <cellStyles count="7">
    <cellStyle name="Comma" xfId="1" builtinId="3"/>
    <cellStyle name="Comma 10" xfId="4" xr:uid="{A1197E6B-F630-4826-B79A-579F4AF949D9}"/>
    <cellStyle name="Normal" xfId="0" builtinId="0"/>
    <cellStyle name="Normal 196 5" xfId="5" xr:uid="{F144A6DF-2588-4ED2-B12E-06C5A2DC2A4A}"/>
    <cellStyle name="Normal 199" xfId="6" xr:uid="{A1A19A2A-7F4D-4BA2-9064-AFA19D0F3630}"/>
    <cellStyle name="Normal 2" xfId="2" xr:uid="{E96A7485-9344-4F00-835B-BC883844F4B1}"/>
    <cellStyle name="Normal 5 12" xfId="3" xr:uid="{036FDFB8-1CF7-4A37-B2C7-6E2B843E54F1}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lopak.com/reports-presentations/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180975</xdr:rowOff>
    </xdr:from>
    <xdr:to>
      <xdr:col>3</xdr:col>
      <xdr:colOff>323850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855E0-8EE6-C24D-977D-FCF17CA4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1475"/>
          <a:ext cx="1714500" cy="371475"/>
        </a:xfrm>
        <a:prstGeom prst="rect">
          <a:avLst/>
        </a:prstGeom>
      </xdr:spPr>
    </xdr:pic>
    <xdr:clientData/>
  </xdr:twoCellAnchor>
  <xdr:oneCellAnchor>
    <xdr:from>
      <xdr:col>0</xdr:col>
      <xdr:colOff>371476</xdr:colOff>
      <xdr:row>7</xdr:row>
      <xdr:rowOff>142875</xdr:rowOff>
    </xdr:from>
    <xdr:ext cx="5219700" cy="3438525"/>
    <xdr:sp macro="" textlink="">
      <xdr:nvSpPr>
        <xdr:cNvPr id="4" name="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6C71F4-7BE6-4125-8D3E-4DF6FD2EB3C5}"/>
            </a:ext>
          </a:extLst>
        </xdr:cNvPr>
        <xdr:cNvSpPr txBox="1"/>
      </xdr:nvSpPr>
      <xdr:spPr>
        <a:xfrm>
          <a:off x="371476" y="1476375"/>
          <a:ext cx="5219700" cy="3438525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accent2"/>
            </a:buClr>
            <a:buSzPts val="2000"/>
            <a:buFont typeface="Arial"/>
            <a:buNone/>
          </a:pPr>
          <a:r>
            <a:rPr lang="en-US" sz="2000" b="0" i="0" u="none">
              <a:solidFill>
                <a:schemeClr val="accent1">
                  <a:lumMod val="50000"/>
                </a:schemeClr>
              </a:solidFill>
              <a:latin typeface="Arial"/>
              <a:ea typeface="Arial"/>
              <a:cs typeface="Arial"/>
              <a:sym typeface="Arial"/>
            </a:rPr>
            <a:t>Financials and analytical info Q3 2024 </a:t>
          </a:r>
          <a:endParaRPr sz="1600" b="0" i="0" u="none">
            <a:solidFill>
              <a:schemeClr val="accent1">
                <a:lumMod val="50000"/>
              </a:schemeClr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 of  income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</a:t>
          </a:r>
          <a:r>
            <a:rPr lang="nb-NO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of financial position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nb-NO" sz="1400" b="0" i="0" u="none" baseline="0">
              <a:solidFill>
                <a:srgbClr val="000000"/>
              </a:solidFill>
              <a:latin typeface="Arial"/>
              <a:cs typeface="Arial"/>
              <a:sym typeface="Arial"/>
            </a:rPr>
            <a:t>3. Consolidated statement of cash flows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nb-NO" sz="1400" b="0" i="0" u="none" baseline="0">
              <a:solidFill>
                <a:srgbClr val="000000"/>
              </a:solidFill>
              <a:latin typeface="Arial"/>
              <a:cs typeface="Arial"/>
              <a:sym typeface="Arial"/>
            </a:rPr>
            <a:t>4. Operating segments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1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For questions, please contact Elopak IR: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3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Christian</a:t>
          </a: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Gjerde</a:t>
          </a: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, Head of Investor</a:t>
          </a: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Relations and Treasury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</a:rPr>
            <a:t>christian.gjerde@elopak.com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+47 980 60 909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lang="en-US" sz="1400" b="0" i="0" u="none">
            <a:solidFill>
              <a:srgbClr val="000000"/>
            </a:solidFill>
            <a:latin typeface="Arial" panose="020B0604020202020204" pitchFamily="34" charset="0"/>
            <a:ea typeface="Arial"/>
            <a:cs typeface="Arial" panose="020B0604020202020204" pitchFamily="34" charset="0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https://www.elopak.com/reports-presentations/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4E73-0D33-4BA9-B148-FF1B4F3D8E25}">
  <dimension ref="A1:H14"/>
  <sheetViews>
    <sheetView showGridLines="0" zoomScale="90" zoomScaleNormal="90" workbookViewId="0">
      <selection activeCell="F25" sqref="F25"/>
    </sheetView>
  </sheetViews>
  <sheetFormatPr defaultRowHeight="15" x14ac:dyDescent="0.25"/>
  <cols>
    <col min="3" max="3" width="25.28515625" bestFit="1" customWidth="1"/>
    <col min="5" max="5" width="7" bestFit="1" customWidth="1"/>
    <col min="6" max="6" width="27.140625" bestFit="1" customWidth="1"/>
    <col min="7" max="7" width="18.28515625" bestFit="1" customWidth="1"/>
    <col min="8" max="8" width="9" bestFit="1" customWidth="1"/>
  </cols>
  <sheetData>
    <row r="1" spans="1:8" x14ac:dyDescent="0.25">
      <c r="A1" s="53" t="s">
        <v>0</v>
      </c>
      <c r="B1" s="53"/>
      <c r="C1" s="53" t="s">
        <v>1</v>
      </c>
      <c r="D1" s="53"/>
      <c r="E1" s="53"/>
      <c r="F1" s="53"/>
    </row>
    <row r="2" spans="1:8" x14ac:dyDescent="0.25">
      <c r="A2" s="53" t="s">
        <v>2</v>
      </c>
      <c r="B2" s="53"/>
      <c r="C2" s="53" t="s">
        <v>3</v>
      </c>
      <c r="D2" s="53"/>
      <c r="E2" s="53"/>
      <c r="F2" s="53"/>
    </row>
    <row r="3" spans="1:8" x14ac:dyDescent="0.25">
      <c r="A3" s="53" t="s">
        <v>4</v>
      </c>
      <c r="B3" s="53"/>
      <c r="C3" s="53" t="s">
        <v>5</v>
      </c>
      <c r="D3" s="53"/>
      <c r="E3" s="53"/>
      <c r="F3" s="53"/>
    </row>
    <row r="4" spans="1:8" x14ac:dyDescent="0.25">
      <c r="A4" s="53" t="s">
        <v>6</v>
      </c>
      <c r="B4" s="53"/>
      <c r="C4" s="53" t="s">
        <v>7</v>
      </c>
      <c r="D4" s="53"/>
      <c r="E4" s="53"/>
      <c r="F4" s="53"/>
    </row>
    <row r="5" spans="1:8" x14ac:dyDescent="0.25">
      <c r="A5" s="53" t="s">
        <v>8</v>
      </c>
      <c r="B5" s="53"/>
      <c r="C5" s="53"/>
      <c r="D5" s="53"/>
      <c r="E5" s="53"/>
      <c r="F5" s="53"/>
    </row>
    <row r="6" spans="1:8" x14ac:dyDescent="0.25">
      <c r="A6" s="53" t="s">
        <v>9</v>
      </c>
      <c r="B6" s="53"/>
      <c r="C6" s="53" t="s">
        <v>10</v>
      </c>
      <c r="D6" s="53"/>
      <c r="E6" s="53"/>
      <c r="F6" s="53"/>
    </row>
    <row r="7" spans="1:8" x14ac:dyDescent="0.25">
      <c r="A7" s="53" t="s">
        <v>11</v>
      </c>
      <c r="B7" s="53"/>
      <c r="C7" s="53" t="s">
        <v>12</v>
      </c>
      <c r="D7" s="53"/>
      <c r="E7" s="53"/>
      <c r="F7" s="53" t="s">
        <v>13</v>
      </c>
      <c r="G7" s="53" t="s">
        <v>14</v>
      </c>
      <c r="H7" s="53" t="s">
        <v>15</v>
      </c>
    </row>
    <row r="8" spans="1:8" x14ac:dyDescent="0.25">
      <c r="A8" s="53" t="s">
        <v>16</v>
      </c>
      <c r="B8" s="53"/>
      <c r="C8" s="53"/>
      <c r="D8" s="53"/>
      <c r="E8" s="53"/>
      <c r="F8" s="53"/>
    </row>
    <row r="9" spans="1:8" x14ac:dyDescent="0.25">
      <c r="A9" s="53" t="s">
        <v>17</v>
      </c>
      <c r="B9" s="53"/>
      <c r="C9" s="53" t="s">
        <v>18</v>
      </c>
      <c r="D9" s="53"/>
      <c r="E9" s="53" t="s">
        <v>19</v>
      </c>
      <c r="F9" s="53"/>
    </row>
    <row r="10" spans="1:8" x14ac:dyDescent="0.25">
      <c r="A10" s="53" t="s">
        <v>20</v>
      </c>
      <c r="B10" s="53"/>
      <c r="C10" s="53" t="s">
        <v>21</v>
      </c>
      <c r="D10" s="53"/>
      <c r="E10" s="53" t="s">
        <v>19</v>
      </c>
      <c r="F10" s="53"/>
    </row>
    <row r="11" spans="1:8" x14ac:dyDescent="0.25">
      <c r="A11" s="53" t="s">
        <v>22</v>
      </c>
      <c r="B11" s="53"/>
      <c r="C11" s="53" t="s">
        <v>23</v>
      </c>
      <c r="D11" s="53"/>
      <c r="E11" s="53"/>
      <c r="F11" s="53"/>
    </row>
    <row r="12" spans="1:8" x14ac:dyDescent="0.25">
      <c r="A12" s="53" t="s">
        <v>24</v>
      </c>
      <c r="B12" s="53"/>
      <c r="C12" s="53" t="s">
        <v>25</v>
      </c>
      <c r="D12" s="53"/>
      <c r="E12" s="53"/>
      <c r="F12" s="53"/>
    </row>
    <row r="13" spans="1:8" x14ac:dyDescent="0.25">
      <c r="A13" s="53"/>
      <c r="B13" s="53"/>
      <c r="C13" s="53"/>
      <c r="D13" s="53"/>
      <c r="E13" s="53"/>
      <c r="F13" s="53"/>
    </row>
    <row r="14" spans="1:8" x14ac:dyDescent="0.25">
      <c r="A14" t="s">
        <v>26</v>
      </c>
      <c r="C14" s="9" t="s">
        <v>27</v>
      </c>
    </row>
  </sheetData>
  <dataValidations count="1">
    <dataValidation type="list" allowBlank="1" showInputMessage="1" showErrorMessage="1" sqref="C14" xr:uid="{1B9A5609-F1AF-404A-A8A8-7760B6FB0354}">
      <formula1>"Jan,Feb,Mar,Apr,May,Jun,Jul,Aug,Sep,Oct,Nov,Dec"</formula1>
    </dataValidation>
  </dataValidations>
  <pageMargins left="0.7" right="0.7" top="0.75" bottom="0.75" header="0.3" footer="0.3"/>
  <customProperties>
    <customPr name="_pios_id" r:id="rId1"/>
    <customPr name="WORKBKFUNCTIONCACH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ABF1-5B88-4A79-98E6-778E8C135503}">
  <dimension ref="A1"/>
  <sheetViews>
    <sheetView showGridLines="0" workbookViewId="0">
      <selection activeCell="F38" sqref="F38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8593-50B6-424D-BFA9-887B69FA85A7}">
  <dimension ref="B1:Y56"/>
  <sheetViews>
    <sheetView showGridLines="0" zoomScale="85" zoomScaleNormal="85" workbookViewId="0">
      <selection activeCell="T55" sqref="T55"/>
    </sheetView>
  </sheetViews>
  <sheetFormatPr defaultRowHeight="15" x14ac:dyDescent="0.25"/>
  <cols>
    <col min="2" max="2" width="13.28515625" customWidth="1"/>
    <col min="3" max="3" width="13.28515625" style="55" customWidth="1"/>
    <col min="4" max="7" width="13.28515625" customWidth="1"/>
    <col min="8" max="8" width="13.28515625" style="126" customWidth="1"/>
    <col min="9" max="9" width="13.28515625" style="55" customWidth="1"/>
    <col min="10" max="10" width="13.28515625" style="126" customWidth="1"/>
    <col min="11" max="11" width="15.7109375" style="54" customWidth="1"/>
    <col min="12" max="12" width="15.7109375" style="5" customWidth="1"/>
    <col min="13" max="13" width="9.28515625" style="55" hidden="1" customWidth="1"/>
    <col min="14" max="14" width="3" customWidth="1"/>
    <col min="15" max="15" width="66.140625" bestFit="1" customWidth="1"/>
    <col min="16" max="16" width="15.7109375" style="5" customWidth="1"/>
    <col min="17" max="17" width="15.7109375" style="157" customWidth="1"/>
    <col min="18" max="18" width="13.28515625" style="5" customWidth="1"/>
    <col min="19" max="19" width="9.140625" style="122"/>
    <col min="22" max="23" width="11.140625" bestFit="1" customWidth="1"/>
  </cols>
  <sheetData>
    <row r="1" spans="2:25" x14ac:dyDescent="0.25">
      <c r="B1" t="s">
        <v>28</v>
      </c>
    </row>
    <row r="2" spans="2:25" x14ac:dyDescent="0.25">
      <c r="D2" s="55"/>
      <c r="E2" s="55"/>
    </row>
    <row r="3" spans="2:25" x14ac:dyDescent="0.25">
      <c r="B3" s="15" t="s">
        <v>29</v>
      </c>
      <c r="C3" s="56" t="s">
        <v>30</v>
      </c>
      <c r="D3" s="15" t="s">
        <v>31</v>
      </c>
      <c r="E3" s="15" t="s">
        <v>32</v>
      </c>
      <c r="F3" s="32" t="s">
        <v>29</v>
      </c>
      <c r="G3" s="15" t="s">
        <v>30</v>
      </c>
      <c r="H3" s="146" t="s">
        <v>31</v>
      </c>
      <c r="I3" s="56" t="s">
        <v>32</v>
      </c>
      <c r="J3" s="203" t="s">
        <v>29</v>
      </c>
      <c r="K3" s="56" t="s">
        <v>30</v>
      </c>
      <c r="L3" s="202" t="s">
        <v>31</v>
      </c>
      <c r="M3" s="15" t="s">
        <v>32</v>
      </c>
      <c r="O3" s="20" t="s">
        <v>33</v>
      </c>
      <c r="P3" s="25" t="s">
        <v>34</v>
      </c>
      <c r="Q3" s="174" t="s">
        <v>34</v>
      </c>
      <c r="R3" s="58" t="s">
        <v>35</v>
      </c>
    </row>
    <row r="4" spans="2:25" x14ac:dyDescent="0.25">
      <c r="B4" s="16">
        <v>2022</v>
      </c>
      <c r="C4" s="57">
        <v>2022</v>
      </c>
      <c r="D4" s="16">
        <v>2022</v>
      </c>
      <c r="E4" s="16">
        <v>2022</v>
      </c>
      <c r="F4" s="30">
        <v>2023</v>
      </c>
      <c r="G4" s="16">
        <v>2023</v>
      </c>
      <c r="H4" s="145">
        <v>2023</v>
      </c>
      <c r="I4" s="57">
        <v>2023</v>
      </c>
      <c r="J4" s="204">
        <v>2024</v>
      </c>
      <c r="K4" s="57">
        <v>2024</v>
      </c>
      <c r="L4" s="201">
        <v>2024</v>
      </c>
      <c r="M4" s="57">
        <v>2024</v>
      </c>
      <c r="N4" s="18"/>
      <c r="O4" s="21" t="s">
        <v>167</v>
      </c>
      <c r="P4" s="26">
        <v>2024</v>
      </c>
      <c r="Q4" s="175">
        <v>2023</v>
      </c>
      <c r="R4" s="184">
        <v>2023</v>
      </c>
    </row>
    <row r="5" spans="2:25" ht="7.5" customHeight="1" x14ac:dyDescent="0.25">
      <c r="F5" s="31"/>
      <c r="J5" s="205"/>
      <c r="L5" s="25"/>
      <c r="P5" s="25"/>
      <c r="Q5" s="174"/>
      <c r="R5" s="58"/>
    </row>
    <row r="6" spans="2:25" x14ac:dyDescent="0.25">
      <c r="B6" s="78">
        <v>225754.90796348051</v>
      </c>
      <c r="C6" s="78">
        <v>258501.4</v>
      </c>
      <c r="D6" s="78">
        <v>272382.35783389298</v>
      </c>
      <c r="E6" s="79">
        <v>267056.85085060797</v>
      </c>
      <c r="F6" s="80">
        <v>283393.00085926201</v>
      </c>
      <c r="G6" s="78">
        <v>278024.24462361902</v>
      </c>
      <c r="H6" s="147">
        <v>283459.81512154103</v>
      </c>
      <c r="I6" s="78">
        <v>287165.73978868197</v>
      </c>
      <c r="J6" s="182">
        <v>291923.10907786299</v>
      </c>
      <c r="K6" s="78">
        <v>288383.58625378797</v>
      </c>
      <c r="L6" s="94">
        <v>292803.72317170002</v>
      </c>
      <c r="M6" s="78"/>
      <c r="O6" s="1" t="s">
        <v>36</v>
      </c>
      <c r="P6" s="94">
        <v>873110.41850335093</v>
      </c>
      <c r="Q6" s="79">
        <v>844877.060604422</v>
      </c>
      <c r="R6" s="182">
        <v>1132042.8003931001</v>
      </c>
      <c r="T6" s="62"/>
      <c r="U6" s="62"/>
      <c r="V6" s="62"/>
      <c r="W6" s="62"/>
      <c r="X6" s="62"/>
      <c r="Y6" s="62"/>
    </row>
    <row r="7" spans="2:25" x14ac:dyDescent="0.25">
      <c r="B7" s="79">
        <v>5.8149566072687202</v>
      </c>
      <c r="C7" s="79">
        <v>10.2187101297275</v>
      </c>
      <c r="D7" s="79">
        <v>42.244676210793301</v>
      </c>
      <c r="E7" s="79">
        <v>99.183234911940104</v>
      </c>
      <c r="F7" s="80">
        <v>0.53527212089174703</v>
      </c>
      <c r="G7" s="79">
        <v>55.690240206231898</v>
      </c>
      <c r="H7" s="147">
        <v>33.457540618012104</v>
      </c>
      <c r="I7" s="78">
        <v>17.005743347032599</v>
      </c>
      <c r="J7" s="182">
        <v>0.94387426806920993</v>
      </c>
      <c r="K7" s="79">
        <v>0.85709464519656897</v>
      </c>
      <c r="L7" s="97">
        <v>23.623674883920298</v>
      </c>
      <c r="M7" s="78"/>
      <c r="O7" s="1" t="s">
        <v>37</v>
      </c>
      <c r="P7" s="97">
        <v>25.4246437971861</v>
      </c>
      <c r="Q7" s="79">
        <v>34.683052945136012</v>
      </c>
      <c r="R7" s="182">
        <v>144.68879629216801</v>
      </c>
      <c r="T7" s="62"/>
      <c r="U7" s="62"/>
      <c r="V7" s="62"/>
      <c r="W7" s="62"/>
      <c r="X7" s="62"/>
      <c r="Y7" s="62"/>
    </row>
    <row r="8" spans="2:25" x14ac:dyDescent="0.25">
      <c r="B8" s="81">
        <f t="shared" ref="B8:I8" si="0">SUM(B6:B7)</f>
        <v>225760.72292008778</v>
      </c>
      <c r="C8" s="81">
        <f t="shared" si="0"/>
        <v>258511.61871012973</v>
      </c>
      <c r="D8" s="81">
        <f t="shared" si="0"/>
        <v>272424.60251010378</v>
      </c>
      <c r="E8" s="81">
        <f t="shared" si="0"/>
        <v>267156.0340855199</v>
      </c>
      <c r="F8" s="82">
        <f t="shared" si="0"/>
        <v>283393.53613138292</v>
      </c>
      <c r="G8" s="81">
        <f t="shared" si="0"/>
        <v>278079.93486382527</v>
      </c>
      <c r="H8" s="149">
        <f t="shared" si="0"/>
        <v>283493.27266215906</v>
      </c>
      <c r="I8" s="81">
        <f t="shared" si="0"/>
        <v>287182.74553202902</v>
      </c>
      <c r="J8" s="206">
        <f>SUM(J6:J7)</f>
        <v>291924.05295213108</v>
      </c>
      <c r="K8" s="81">
        <f>SUM(K6:K7)</f>
        <v>288384.44334843318</v>
      </c>
      <c r="L8" s="95">
        <f>SUM(L6:L7)</f>
        <v>292827.34684658394</v>
      </c>
      <c r="M8" s="81"/>
      <c r="N8" s="18"/>
      <c r="O8" s="22" t="s">
        <v>144</v>
      </c>
      <c r="P8" s="95">
        <f>SUM(P6:P7)</f>
        <v>873135.84314714815</v>
      </c>
      <c r="Q8" s="149">
        <f>SUM(Q6:Q7)</f>
        <v>844911.74365736719</v>
      </c>
      <c r="R8" s="82">
        <f>SUM(R6:R7)</f>
        <v>1132187.4891893922</v>
      </c>
      <c r="T8" s="62"/>
      <c r="U8" s="62"/>
      <c r="V8" s="62"/>
      <c r="W8" s="62"/>
      <c r="X8" s="62"/>
      <c r="Y8" s="62"/>
    </row>
    <row r="9" spans="2:25" x14ac:dyDescent="0.25">
      <c r="B9" s="83"/>
      <c r="C9" s="83"/>
      <c r="D9" s="83"/>
      <c r="E9" s="83"/>
      <c r="F9" s="84"/>
      <c r="G9" s="83"/>
      <c r="H9" s="158"/>
      <c r="I9" s="83"/>
      <c r="J9" s="207"/>
      <c r="K9" s="83"/>
      <c r="L9" s="96"/>
      <c r="M9" s="83"/>
      <c r="P9" s="96"/>
      <c r="Q9" s="176"/>
      <c r="R9" s="84"/>
      <c r="T9" s="62"/>
      <c r="U9" s="62"/>
      <c r="V9" s="62"/>
      <c r="W9" s="62"/>
      <c r="X9" s="62"/>
      <c r="Y9" s="62"/>
    </row>
    <row r="10" spans="2:25" x14ac:dyDescent="0.25">
      <c r="B10" s="78">
        <v>-153287.14881709244</v>
      </c>
      <c r="C10" s="78">
        <v>-170232</v>
      </c>
      <c r="D10" s="78">
        <v>-184042.92726276498</v>
      </c>
      <c r="E10" s="79">
        <v>-173911.34216687101</v>
      </c>
      <c r="F10" s="80">
        <v>-182158.46232726</v>
      </c>
      <c r="G10" s="78">
        <v>-174972.54465033201</v>
      </c>
      <c r="H10" s="147">
        <v>-175448.761474914</v>
      </c>
      <c r="I10" s="78">
        <v>-187216.16394416901</v>
      </c>
      <c r="J10" s="182">
        <v>-181657.191862721</v>
      </c>
      <c r="K10" s="78">
        <v>-178440.47351185398</v>
      </c>
      <c r="L10" s="94">
        <v>-184834.66163946301</v>
      </c>
      <c r="M10" s="78"/>
      <c r="O10" t="s">
        <v>38</v>
      </c>
      <c r="P10" s="94">
        <v>-544932.32701403799</v>
      </c>
      <c r="Q10" s="79">
        <v>-532579.76845250605</v>
      </c>
      <c r="R10" s="80">
        <v>-719795.93239667499</v>
      </c>
      <c r="T10" s="62"/>
      <c r="U10" s="62"/>
      <c r="V10" s="62"/>
      <c r="W10" s="62"/>
      <c r="X10" s="62"/>
      <c r="Y10" s="62"/>
    </row>
    <row r="11" spans="2:25" x14ac:dyDescent="0.25">
      <c r="B11" s="78">
        <v>-42849.304625249315</v>
      </c>
      <c r="C11" s="78">
        <v>-44561</v>
      </c>
      <c r="D11" s="78">
        <v>-44508.661083990097</v>
      </c>
      <c r="E11" s="79">
        <v>-44801.707725070497</v>
      </c>
      <c r="F11" s="80">
        <v>-47054.326560303998</v>
      </c>
      <c r="G11" s="78">
        <v>-47423.539578482203</v>
      </c>
      <c r="H11" s="147">
        <v>-46517.406153616801</v>
      </c>
      <c r="I11" s="78">
        <v>-48627.319659416498</v>
      </c>
      <c r="J11" s="182">
        <v>-49853.6409759616</v>
      </c>
      <c r="K11" s="78">
        <v>-51419.468496087095</v>
      </c>
      <c r="L11" s="94">
        <v>-49820.276077100702</v>
      </c>
      <c r="M11" s="78"/>
      <c r="O11" t="s">
        <v>39</v>
      </c>
      <c r="P11" s="94">
        <v>-151093.38554914901</v>
      </c>
      <c r="Q11" s="79">
        <v>-140995.27229240301</v>
      </c>
      <c r="R11" s="80">
        <v>-189622.59195181998</v>
      </c>
      <c r="T11" s="62"/>
      <c r="U11" s="62"/>
      <c r="V11" s="62"/>
      <c r="W11" s="62"/>
      <c r="X11" s="62"/>
      <c r="Y11" s="62"/>
    </row>
    <row r="12" spans="2:25" x14ac:dyDescent="0.25">
      <c r="B12" s="78">
        <v>-13043.125858218269</v>
      </c>
      <c r="C12" s="78">
        <v>-15994</v>
      </c>
      <c r="D12" s="78">
        <v>-15764.8573704585</v>
      </c>
      <c r="E12" s="79">
        <v>-16722.863722996102</v>
      </c>
      <c r="F12" s="80">
        <v>-15223.119688471601</v>
      </c>
      <c r="G12" s="78">
        <v>-14770.2571034673</v>
      </c>
      <c r="H12" s="147">
        <v>-15658.381195300701</v>
      </c>
      <c r="I12" s="78">
        <v>-14494.747450840001</v>
      </c>
      <c r="J12" s="182">
        <v>-15884.8538773892</v>
      </c>
      <c r="K12" s="78">
        <v>-14916.253080537399</v>
      </c>
      <c r="L12" s="94">
        <v>-16567.498172469001</v>
      </c>
      <c r="M12" s="78"/>
      <c r="O12" t="s">
        <v>145</v>
      </c>
      <c r="P12" s="94">
        <v>-47368.605130395597</v>
      </c>
      <c r="Q12" s="79">
        <v>-45651.7579872395</v>
      </c>
      <c r="R12" s="80">
        <v>-60146.505438079497</v>
      </c>
      <c r="T12" s="62"/>
      <c r="U12" s="62"/>
      <c r="V12" s="62"/>
      <c r="W12" s="62"/>
      <c r="X12" s="62"/>
      <c r="Y12" s="62"/>
    </row>
    <row r="13" spans="2:25" x14ac:dyDescent="0.25">
      <c r="B13" s="79">
        <v>-4255.7619960000411</v>
      </c>
      <c r="C13" s="79">
        <v>354</v>
      </c>
      <c r="D13" s="79">
        <v>-1267</v>
      </c>
      <c r="E13" s="79">
        <v>-1434.2611021181601</v>
      </c>
      <c r="F13" s="80">
        <v>-76.685649999999995</v>
      </c>
      <c r="G13" s="79">
        <v>-91.202029999999993</v>
      </c>
      <c r="H13" s="148">
        <v>-399.54572999999999</v>
      </c>
      <c r="I13" s="79">
        <v>-618.37510999999995</v>
      </c>
      <c r="J13" s="182">
        <v>-159.63697467771001</v>
      </c>
      <c r="K13" s="79">
        <v>-415.12527377104703</v>
      </c>
      <c r="L13" s="97">
        <v>-96.880185371305998</v>
      </c>
      <c r="M13" s="79"/>
      <c r="O13" t="s">
        <v>41</v>
      </c>
      <c r="P13" s="97">
        <v>-671.64243382006305</v>
      </c>
      <c r="Q13" s="79">
        <v>-567.43340999999998</v>
      </c>
      <c r="R13" s="80">
        <v>-1185.80852</v>
      </c>
      <c r="T13" s="62"/>
      <c r="U13" s="62"/>
      <c r="V13" s="62"/>
      <c r="W13" s="62"/>
      <c r="X13" s="62"/>
      <c r="Y13" s="62"/>
    </row>
    <row r="14" spans="2:25" x14ac:dyDescent="0.25">
      <c r="B14" s="79">
        <v>-14585.844219030972</v>
      </c>
      <c r="C14" s="79">
        <v>-13804</v>
      </c>
      <c r="D14" s="79">
        <v>-13187.4288641889</v>
      </c>
      <c r="E14" s="79">
        <v>-14180.498630460801</v>
      </c>
      <c r="F14" s="80">
        <v>-14223.373557582199</v>
      </c>
      <c r="G14" s="79">
        <v>-15329.1689340376</v>
      </c>
      <c r="H14" s="148">
        <v>-15094</v>
      </c>
      <c r="I14" s="79">
        <v>-13973.5219227616</v>
      </c>
      <c r="J14" s="182">
        <v>-16522.974113115299</v>
      </c>
      <c r="K14" s="79">
        <v>-17377.552246168598</v>
      </c>
      <c r="L14" s="97">
        <v>-14922.399198863801</v>
      </c>
      <c r="M14" s="79"/>
      <c r="O14" t="s">
        <v>40</v>
      </c>
      <c r="P14" s="97">
        <v>-48822.925558147697</v>
      </c>
      <c r="Q14" s="79">
        <v>-44591.653784779497</v>
      </c>
      <c r="R14" s="80">
        <v>-58658.175707541101</v>
      </c>
      <c r="T14" s="62"/>
      <c r="U14" s="62"/>
      <c r="V14" s="62"/>
      <c r="W14" s="62"/>
      <c r="X14" s="62"/>
      <c r="Y14" s="62"/>
    </row>
    <row r="15" spans="2:25" x14ac:dyDescent="0.25">
      <c r="B15" s="81">
        <f t="shared" ref="B15:H15" si="1">SUM(B8:B14)</f>
        <v>-2260.4625955032643</v>
      </c>
      <c r="C15" s="81">
        <f t="shared" si="1"/>
        <v>14274.618710129726</v>
      </c>
      <c r="D15" s="81">
        <f t="shared" si="1"/>
        <v>13653.727928701308</v>
      </c>
      <c r="E15" s="81">
        <f t="shared" si="1"/>
        <v>16105.360738003337</v>
      </c>
      <c r="F15" s="82">
        <f t="shared" si="1"/>
        <v>24657.568347765126</v>
      </c>
      <c r="G15" s="81">
        <f t="shared" si="1"/>
        <v>25493.222567506153</v>
      </c>
      <c r="H15" s="149">
        <f t="shared" si="1"/>
        <v>30375.178108327549</v>
      </c>
      <c r="I15" s="81">
        <f>SUM(I8:I14)</f>
        <v>22252.617444841915</v>
      </c>
      <c r="J15" s="206">
        <f>SUM(J8:J14)</f>
        <v>27845.755148266275</v>
      </c>
      <c r="K15" s="81">
        <f>SUM(K8:K14)</f>
        <v>25815.570740015064</v>
      </c>
      <c r="L15" s="95">
        <f>SUM(L8:L14)</f>
        <v>26585.631573316117</v>
      </c>
      <c r="M15" s="81"/>
      <c r="N15" s="18"/>
      <c r="O15" s="22" t="s">
        <v>42</v>
      </c>
      <c r="P15" s="95">
        <f>SUM(P8:P14)</f>
        <v>80246.957461597805</v>
      </c>
      <c r="Q15" s="149">
        <f>SUM(Q8:Q14)</f>
        <v>80525.857730439137</v>
      </c>
      <c r="R15" s="82">
        <f>SUM(R8:R14)</f>
        <v>102778.47517527662</v>
      </c>
      <c r="T15" s="62"/>
      <c r="U15" s="62"/>
      <c r="V15" s="62"/>
      <c r="W15" s="62"/>
      <c r="X15" s="62"/>
      <c r="Y15" s="62"/>
    </row>
    <row r="16" spans="2:25" x14ac:dyDescent="0.25">
      <c r="B16" s="83"/>
      <c r="C16" s="83"/>
      <c r="D16" s="83"/>
      <c r="E16" s="83"/>
      <c r="F16" s="84"/>
      <c r="G16" s="83"/>
      <c r="H16" s="158"/>
      <c r="I16" s="83"/>
      <c r="J16" s="207"/>
      <c r="K16" s="83"/>
      <c r="L16" s="96"/>
      <c r="M16" s="83"/>
      <c r="P16" s="96"/>
      <c r="Q16" s="176"/>
      <c r="R16" s="84"/>
      <c r="T16" s="62"/>
      <c r="U16" s="62"/>
      <c r="V16" s="62"/>
      <c r="W16" s="62"/>
      <c r="X16" s="62"/>
      <c r="Y16" s="62"/>
    </row>
    <row r="17" spans="2:25" x14ac:dyDescent="0.25">
      <c r="B17" s="87">
        <v>-33.708470056180431</v>
      </c>
      <c r="C17" s="87">
        <v>-129.97900000000072</v>
      </c>
      <c r="D17" s="87">
        <v>314.4386599999998</v>
      </c>
      <c r="E17" s="88">
        <v>978.35001012618159</v>
      </c>
      <c r="F17" s="89">
        <f>+Q17-G17-H17</f>
        <v>1202.7693036207002</v>
      </c>
      <c r="G17" s="87">
        <v>3718.4350933329397</v>
      </c>
      <c r="H17" s="159">
        <v>2685.6185028216105</v>
      </c>
      <c r="I17" s="87">
        <f>+R17-Q17</f>
        <v>200.28872679853976</v>
      </c>
      <c r="J17" s="208">
        <v>2353.8873684131368</v>
      </c>
      <c r="K17" s="78">
        <v>3676.4853186178188</v>
      </c>
      <c r="L17" s="94">
        <v>5614.0742955161704</v>
      </c>
      <c r="M17" s="87"/>
      <c r="O17" t="s">
        <v>44</v>
      </c>
      <c r="P17" s="94">
        <v>11644.446982547099</v>
      </c>
      <c r="Q17" s="88">
        <v>7606.8228997752503</v>
      </c>
      <c r="R17" s="89">
        <v>7807.1116265737901</v>
      </c>
      <c r="T17" s="62"/>
      <c r="U17" s="62"/>
      <c r="V17" s="62"/>
      <c r="W17" s="62"/>
      <c r="X17" s="62"/>
      <c r="Y17" s="62"/>
    </row>
    <row r="18" spans="2:25" x14ac:dyDescent="0.25">
      <c r="B18" s="78">
        <v>-3008.1022853587942</v>
      </c>
      <c r="C18" s="78">
        <v>-3164</v>
      </c>
      <c r="D18" s="78">
        <v>-2059</v>
      </c>
      <c r="E18" s="79">
        <v>-4802.0626415270399</v>
      </c>
      <c r="F18" s="89">
        <f>+Q18-G18-H18</f>
        <v>-7697.70671530045</v>
      </c>
      <c r="G18" s="78">
        <v>-6257.9496671819415</v>
      </c>
      <c r="H18" s="147">
        <v>-7712.9753373001095</v>
      </c>
      <c r="I18" s="87">
        <f>+R18-Q18</f>
        <v>-4876.8463604755998</v>
      </c>
      <c r="J18" s="182">
        <v>-7331.0417361355203</v>
      </c>
      <c r="K18" s="78">
        <v>-7383.9094812203957</v>
      </c>
      <c r="L18" s="94">
        <v>-11497.633701929799</v>
      </c>
      <c r="M18" s="78"/>
      <c r="O18" t="s">
        <v>45</v>
      </c>
      <c r="P18" s="94">
        <v>-26212.5849192858</v>
      </c>
      <c r="Q18" s="79">
        <v>-21668.631719782501</v>
      </c>
      <c r="R18" s="80">
        <v>-26545.478080258101</v>
      </c>
      <c r="T18" s="62"/>
      <c r="U18" s="62"/>
      <c r="V18" s="62"/>
      <c r="W18" s="62"/>
      <c r="X18" s="62"/>
      <c r="Y18" s="62"/>
    </row>
    <row r="19" spans="2:25" x14ac:dyDescent="0.25">
      <c r="B19" s="79">
        <v>1140.064398248137</v>
      </c>
      <c r="C19" s="79">
        <v>-1196</v>
      </c>
      <c r="D19" s="79">
        <v>1150.1131819937002</v>
      </c>
      <c r="E19" s="79">
        <v>2192.4115544289202</v>
      </c>
      <c r="F19" s="89">
        <f>+Q19-G19-H19</f>
        <v>-409.23677280449391</v>
      </c>
      <c r="G19" s="79">
        <v>428.958679941485</v>
      </c>
      <c r="H19" s="148">
        <v>-494.13182149270602</v>
      </c>
      <c r="I19" s="87">
        <f>+R19-Q19</f>
        <v>-23.50361712327998</v>
      </c>
      <c r="J19" s="182">
        <v>387.78291285870398</v>
      </c>
      <c r="K19" s="79">
        <v>-2780.9993975088087</v>
      </c>
      <c r="L19" s="97">
        <v>4229.1025065747799</v>
      </c>
      <c r="M19" s="79"/>
      <c r="O19" t="s">
        <v>46</v>
      </c>
      <c r="P19" s="97">
        <v>1835.8860219246803</v>
      </c>
      <c r="Q19" s="79">
        <v>-474.40991435571499</v>
      </c>
      <c r="R19" s="80">
        <v>-497.91353147899497</v>
      </c>
      <c r="T19" s="62"/>
      <c r="U19" s="62"/>
      <c r="V19" s="62"/>
      <c r="W19" s="62"/>
      <c r="X19" s="62"/>
      <c r="Y19" s="62"/>
    </row>
    <row r="20" spans="2:25" x14ac:dyDescent="0.25">
      <c r="B20" s="148">
        <v>3485.5877600000003</v>
      </c>
      <c r="C20" s="148">
        <v>2417.3790000000008</v>
      </c>
      <c r="D20" s="148">
        <v>2754.5613400000002</v>
      </c>
      <c r="E20" s="148">
        <v>216.36771999999837</v>
      </c>
      <c r="F20" s="89">
        <f>+Q20-G20-H20</f>
        <v>-636.93632000000002</v>
      </c>
      <c r="G20" s="79">
        <v>135.76624000000001</v>
      </c>
      <c r="H20" s="148">
        <v>-21.85951</v>
      </c>
      <c r="I20" s="87">
        <f>+R20-Q20</f>
        <v>-4995.0306199999995</v>
      </c>
      <c r="J20" s="182">
        <v>629.17282999999998</v>
      </c>
      <c r="K20" s="79">
        <v>3274.8587599999996</v>
      </c>
      <c r="L20" s="97">
        <v>-9862.7419100000006</v>
      </c>
      <c r="M20" s="79"/>
      <c r="O20" s="55" t="s">
        <v>168</v>
      </c>
      <c r="P20" s="97">
        <v>-5958.7103200000001</v>
      </c>
      <c r="Q20" s="79">
        <v>-523.02958999999998</v>
      </c>
      <c r="R20" s="80">
        <v>-5518.0602099999996</v>
      </c>
      <c r="T20" s="62"/>
      <c r="U20" s="62"/>
      <c r="V20" s="62"/>
      <c r="W20" s="62"/>
      <c r="X20" s="62"/>
      <c r="Y20" s="62"/>
    </row>
    <row r="21" spans="2:25" x14ac:dyDescent="0.25">
      <c r="B21" s="81">
        <f t="shared" ref="B21:K21" si="2">SUM(B17:B20)</f>
        <v>1583.8414028331626</v>
      </c>
      <c r="C21" s="81">
        <f t="shared" si="2"/>
        <v>-2072.6000000000004</v>
      </c>
      <c r="D21" s="81">
        <f t="shared" si="2"/>
        <v>2160.1131819937</v>
      </c>
      <c r="E21" s="81">
        <f t="shared" si="2"/>
        <v>-1414.9333569719397</v>
      </c>
      <c r="F21" s="82">
        <f t="shared" si="2"/>
        <v>-7541.1105044842434</v>
      </c>
      <c r="G21" s="81">
        <f t="shared" si="2"/>
        <v>-1974.7896539075168</v>
      </c>
      <c r="H21" s="81">
        <f t="shared" si="2"/>
        <v>-5543.3481659712052</v>
      </c>
      <c r="I21" s="81">
        <f t="shared" si="2"/>
        <v>-9695.0918708003392</v>
      </c>
      <c r="J21" s="82">
        <f t="shared" si="2"/>
        <v>-3960.1986248636799</v>
      </c>
      <c r="K21" s="81">
        <f t="shared" si="2"/>
        <v>-3213.5648001113855</v>
      </c>
      <c r="L21" s="95">
        <f>+SUM(L17:L20)</f>
        <v>-11517.19880983885</v>
      </c>
      <c r="M21" s="81"/>
      <c r="N21" s="18"/>
      <c r="O21" s="22" t="s">
        <v>169</v>
      </c>
      <c r="P21" s="95">
        <f>+SUM(P17:P20)</f>
        <v>-18690.962234814022</v>
      </c>
      <c r="Q21" s="149">
        <f>+SUM(Q17:Q20)</f>
        <v>-15059.248324362965</v>
      </c>
      <c r="R21" s="206">
        <f>+SUM(R17:R20)</f>
        <v>-24754.340195163306</v>
      </c>
      <c r="T21" s="62"/>
      <c r="U21" s="62"/>
      <c r="V21" s="62"/>
      <c r="W21" s="62"/>
      <c r="X21" s="62"/>
      <c r="Y21" s="62"/>
    </row>
    <row r="22" spans="2:25" x14ac:dyDescent="0.25">
      <c r="B22" s="90"/>
      <c r="C22" s="90"/>
      <c r="D22" s="90"/>
      <c r="E22" s="90"/>
      <c r="F22" s="91"/>
      <c r="G22" s="90"/>
      <c r="H22" s="160"/>
      <c r="I22" s="90"/>
      <c r="J22" s="209"/>
      <c r="K22" s="90"/>
      <c r="L22" s="99"/>
      <c r="M22" s="90"/>
      <c r="N22" s="24"/>
      <c r="O22" s="24"/>
      <c r="P22" s="99"/>
      <c r="Q22" s="160"/>
      <c r="R22" s="91"/>
      <c r="T22" s="62"/>
      <c r="U22" s="62"/>
      <c r="V22" s="62"/>
      <c r="W22" s="62"/>
      <c r="X22" s="62"/>
      <c r="Y22" s="62"/>
    </row>
    <row r="23" spans="2:25" s="126" customFormat="1" x14ac:dyDescent="0.25">
      <c r="B23" s="266">
        <v>911.99540302209607</v>
      </c>
      <c r="C23" s="266">
        <v>1020.38083255356</v>
      </c>
      <c r="D23" s="266">
        <v>1455.11817062878</v>
      </c>
      <c r="E23" s="266">
        <v>990.64990428669603</v>
      </c>
      <c r="F23" s="208">
        <v>1012.35642166327</v>
      </c>
      <c r="G23" s="266">
        <v>1196.02208733929</v>
      </c>
      <c r="H23" s="266">
        <v>1893.9359476126399</v>
      </c>
      <c r="I23" s="269">
        <v>2753.1632749672603</v>
      </c>
      <c r="J23" s="266">
        <v>2248.2309276531701</v>
      </c>
      <c r="K23" s="148">
        <v>2605.23423656564</v>
      </c>
      <c r="L23" s="268">
        <v>2127.1276404181003</v>
      </c>
      <c r="M23" s="266"/>
      <c r="N23" s="267"/>
      <c r="O23" s="267" t="s">
        <v>43</v>
      </c>
      <c r="P23" s="268">
        <v>6980.5928046369199</v>
      </c>
      <c r="Q23" s="266">
        <v>4102.3144566151996</v>
      </c>
      <c r="R23" s="208">
        <v>6855.4777315824604</v>
      </c>
      <c r="S23" s="267"/>
      <c r="T23" s="264"/>
      <c r="U23" s="264"/>
      <c r="V23" s="264"/>
      <c r="W23" s="264"/>
      <c r="X23" s="264"/>
      <c r="Y23" s="264"/>
    </row>
    <row r="24" spans="2:25" s="2" customFormat="1" x14ac:dyDescent="0.25">
      <c r="B24" s="161">
        <f t="shared" ref="B24:K24" si="3">SUM(B15,B21,B23)</f>
        <v>235.37421035199441</v>
      </c>
      <c r="C24" s="161">
        <f t="shared" si="3"/>
        <v>13222.399542683284</v>
      </c>
      <c r="D24" s="161">
        <f t="shared" si="3"/>
        <v>17268.959281323787</v>
      </c>
      <c r="E24" s="161">
        <f t="shared" si="3"/>
        <v>15681.077285318093</v>
      </c>
      <c r="F24" s="211">
        <f t="shared" si="3"/>
        <v>18128.814264944151</v>
      </c>
      <c r="G24" s="161">
        <f t="shared" si="3"/>
        <v>24714.455000937927</v>
      </c>
      <c r="H24" s="161">
        <f t="shared" si="3"/>
        <v>26725.765889968985</v>
      </c>
      <c r="I24" s="271">
        <f t="shared" si="3"/>
        <v>15310.688849008837</v>
      </c>
      <c r="J24" s="161">
        <f t="shared" si="3"/>
        <v>26133.787451055767</v>
      </c>
      <c r="K24" s="161">
        <f t="shared" si="3"/>
        <v>25207.24017646932</v>
      </c>
      <c r="L24" s="98">
        <f>SUM(L15,L21,L23)</f>
        <v>17195.560403895368</v>
      </c>
      <c r="M24" s="85"/>
      <c r="N24" s="22"/>
      <c r="O24" s="22" t="s">
        <v>148</v>
      </c>
      <c r="P24" s="98">
        <f>SUM(P15,P21,P23)</f>
        <v>68536.588031420702</v>
      </c>
      <c r="Q24" s="161">
        <f>SUM(Q15,Q21,Q23)</f>
        <v>69568.923862691372</v>
      </c>
      <c r="R24" s="211">
        <f>SUM(R15,R21,R23)</f>
        <v>84879.612711695765</v>
      </c>
      <c r="S24" s="125"/>
      <c r="T24" s="48"/>
      <c r="U24" s="48"/>
      <c r="V24" s="48"/>
      <c r="W24" s="48"/>
      <c r="X24" s="48"/>
      <c r="Y24" s="48"/>
    </row>
    <row r="25" spans="2:25" x14ac:dyDescent="0.25">
      <c r="B25" s="83"/>
      <c r="C25" s="83"/>
      <c r="D25" s="83"/>
      <c r="E25" s="83"/>
      <c r="F25" s="84"/>
      <c r="G25" s="178"/>
      <c r="H25" s="176"/>
      <c r="I25" s="178"/>
      <c r="J25" s="207"/>
      <c r="K25" s="83"/>
      <c r="L25" s="96"/>
      <c r="M25" s="83"/>
      <c r="P25" s="96"/>
      <c r="Q25" s="176"/>
      <c r="R25" s="84"/>
      <c r="T25" s="62"/>
      <c r="U25" s="62"/>
      <c r="V25" s="62"/>
      <c r="W25" s="62"/>
      <c r="X25" s="62"/>
      <c r="Y25" s="62"/>
    </row>
    <row r="26" spans="2:25" x14ac:dyDescent="0.25">
      <c r="B26" s="79">
        <v>-2742.6168490310079</v>
      </c>
      <c r="C26" s="79">
        <v>-917</v>
      </c>
      <c r="D26" s="79">
        <v>-4067.14110759918</v>
      </c>
      <c r="E26" s="79">
        <v>-4461.2173458198195</v>
      </c>
      <c r="F26" s="80">
        <v>-1947.3844341233</v>
      </c>
      <c r="G26" s="79">
        <v>-4375.1221719536998</v>
      </c>
      <c r="H26" s="148">
        <v>-7348.0080696692503</v>
      </c>
      <c r="I26" s="79">
        <v>-1842.9419442969199</v>
      </c>
      <c r="J26" s="182">
        <v>-4293.5198248226106</v>
      </c>
      <c r="K26" s="79">
        <v>-8560.5201621213291</v>
      </c>
      <c r="L26" s="97">
        <v>-1639.0767812956799</v>
      </c>
      <c r="M26" s="79"/>
      <c r="O26" t="s">
        <v>47</v>
      </c>
      <c r="P26" s="97">
        <v>-14493.116768239601</v>
      </c>
      <c r="Q26" s="79">
        <v>-13670.514675746201</v>
      </c>
      <c r="R26" s="80">
        <v>-15513.4566200432</v>
      </c>
      <c r="T26" s="62"/>
      <c r="U26" s="62"/>
      <c r="V26" s="62"/>
      <c r="W26" s="62"/>
      <c r="X26" s="62"/>
      <c r="Y26" s="62"/>
    </row>
    <row r="27" spans="2:25" x14ac:dyDescent="0.25">
      <c r="B27" s="81">
        <f t="shared" ref="B27:L27" si="4">+SUM(B24:B26)</f>
        <v>-2507.2426386790135</v>
      </c>
      <c r="C27" s="81">
        <f t="shared" si="4"/>
        <v>12305.399542683284</v>
      </c>
      <c r="D27" s="81">
        <f t="shared" si="4"/>
        <v>13201.818173724607</v>
      </c>
      <c r="E27" s="81">
        <f t="shared" si="4"/>
        <v>11219.859939498274</v>
      </c>
      <c r="F27" s="82">
        <f t="shared" si="4"/>
        <v>16181.429830820851</v>
      </c>
      <c r="G27" s="81">
        <f t="shared" si="4"/>
        <v>20339.332828984228</v>
      </c>
      <c r="H27" s="81">
        <f t="shared" si="4"/>
        <v>19377.757820299736</v>
      </c>
      <c r="I27" s="270">
        <f t="shared" si="4"/>
        <v>13467.746904711918</v>
      </c>
      <c r="J27" s="81">
        <f t="shared" si="4"/>
        <v>21840.267626233155</v>
      </c>
      <c r="K27" s="81">
        <f t="shared" si="4"/>
        <v>16646.720014347993</v>
      </c>
      <c r="L27" s="95">
        <f t="shared" si="4"/>
        <v>15556.483622599688</v>
      </c>
      <c r="M27" s="81"/>
      <c r="N27" s="18"/>
      <c r="O27" s="22" t="s">
        <v>147</v>
      </c>
      <c r="P27" s="95">
        <f>+SUM(P24:P26)</f>
        <v>54043.471263181098</v>
      </c>
      <c r="Q27" s="81">
        <f>+SUM(Q24:Q26)</f>
        <v>55898.409186945173</v>
      </c>
      <c r="R27" s="82">
        <f>+SUM(R24:R26)</f>
        <v>69366.156091652563</v>
      </c>
      <c r="T27" s="62"/>
      <c r="U27" s="62"/>
      <c r="V27" s="62"/>
      <c r="W27" s="62"/>
      <c r="X27" s="62"/>
      <c r="Y27" s="62"/>
    </row>
    <row r="28" spans="2:25" x14ac:dyDescent="0.25">
      <c r="B28" s="90"/>
      <c r="C28" s="90"/>
      <c r="D28" s="90"/>
      <c r="E28" s="90"/>
      <c r="F28" s="91"/>
      <c r="G28" s="90"/>
      <c r="H28" s="160"/>
      <c r="I28" s="90"/>
      <c r="J28" s="209"/>
      <c r="K28" s="90"/>
      <c r="L28" s="99"/>
      <c r="M28" s="90"/>
      <c r="N28" s="24"/>
      <c r="O28" s="24"/>
      <c r="P28" s="99"/>
      <c r="Q28" s="160"/>
      <c r="R28" s="84"/>
      <c r="T28" s="62"/>
      <c r="U28" s="62"/>
      <c r="V28" s="62"/>
      <c r="W28" s="62"/>
      <c r="X28" s="62"/>
      <c r="Y28" s="62"/>
    </row>
    <row r="29" spans="2:25" x14ac:dyDescent="0.25">
      <c r="B29" s="79">
        <v>-14841.219189149806</v>
      </c>
      <c r="C29" s="79">
        <v>1314.4</v>
      </c>
      <c r="D29" s="79">
        <v>-10095</v>
      </c>
      <c r="E29" s="171">
        <v>0</v>
      </c>
      <c r="F29" s="170">
        <v>0</v>
      </c>
      <c r="G29" s="79">
        <v>-1339.1589653251099</v>
      </c>
      <c r="H29" s="169">
        <v>0</v>
      </c>
      <c r="I29" s="171">
        <v>0</v>
      </c>
      <c r="J29" s="210">
        <v>0</v>
      </c>
      <c r="K29" s="79">
        <v>-131.374</v>
      </c>
      <c r="L29" s="273">
        <v>0</v>
      </c>
      <c r="M29" s="171"/>
      <c r="O29" s="55" t="s">
        <v>48</v>
      </c>
      <c r="P29" s="97">
        <v>-131.374</v>
      </c>
      <c r="Q29" s="171">
        <v>-1339.1589653251099</v>
      </c>
      <c r="R29" s="80">
        <v>-1339.1589653251099</v>
      </c>
      <c r="T29" s="62"/>
      <c r="U29" s="62"/>
      <c r="V29" s="62"/>
      <c r="W29" s="62"/>
      <c r="X29" s="62"/>
      <c r="Y29" s="62"/>
    </row>
    <row r="30" spans="2:25" x14ac:dyDescent="0.25">
      <c r="B30" s="85">
        <f t="shared" ref="B30:H30" si="5">SUM(B27:B29)</f>
        <v>-17348.461827828818</v>
      </c>
      <c r="C30" s="85">
        <f t="shared" si="5"/>
        <v>13619.799542683284</v>
      </c>
      <c r="D30" s="85">
        <f t="shared" si="5"/>
        <v>3106.8181737246068</v>
      </c>
      <c r="E30" s="85">
        <f t="shared" si="5"/>
        <v>11219.859939498274</v>
      </c>
      <c r="F30" s="86">
        <f t="shared" si="5"/>
        <v>16181.429830820851</v>
      </c>
      <c r="G30" s="85">
        <f t="shared" si="5"/>
        <v>19000.173863659118</v>
      </c>
      <c r="H30" s="161">
        <f t="shared" si="5"/>
        <v>19377.757820299736</v>
      </c>
      <c r="I30" s="85">
        <f>SUM(I27:I29)</f>
        <v>13467.746904711918</v>
      </c>
      <c r="J30" s="211">
        <f>SUM(J27:J29)</f>
        <v>21840.267626233155</v>
      </c>
      <c r="K30" s="85">
        <f>SUM(K27:K29)</f>
        <v>16515.346014347993</v>
      </c>
      <c r="L30" s="98">
        <f>SUM(L27:L29)</f>
        <v>15556.483622599688</v>
      </c>
      <c r="M30" s="85"/>
      <c r="N30" s="18"/>
      <c r="O30" s="59" t="s">
        <v>146</v>
      </c>
      <c r="P30" s="98">
        <f t="shared" ref="P30:R30" si="6">SUM(P27:P29)</f>
        <v>53912.097263181095</v>
      </c>
      <c r="Q30" s="161">
        <f>SUM(Q27:Q29)</f>
        <v>54559.250221620066</v>
      </c>
      <c r="R30" s="86">
        <f t="shared" si="6"/>
        <v>68026.997126327449</v>
      </c>
      <c r="T30" s="62"/>
      <c r="U30" s="62"/>
      <c r="V30" s="62"/>
      <c r="W30" s="62"/>
      <c r="X30" s="62"/>
      <c r="Y30" s="62"/>
    </row>
    <row r="31" spans="2:25" x14ac:dyDescent="0.25">
      <c r="B31" s="83"/>
      <c r="C31" s="83"/>
      <c r="D31" s="83"/>
      <c r="E31" s="83"/>
      <c r="F31" s="84"/>
      <c r="G31" s="83"/>
      <c r="H31" s="158"/>
      <c r="I31" s="83"/>
      <c r="J31" s="207"/>
      <c r="K31" s="83"/>
      <c r="L31" s="96"/>
      <c r="M31" s="83"/>
      <c r="O31" s="55"/>
      <c r="P31" s="96"/>
      <c r="Q31" s="176"/>
      <c r="R31" s="84"/>
      <c r="T31" s="62"/>
      <c r="U31" s="62"/>
      <c r="V31" s="62"/>
      <c r="W31" s="62"/>
      <c r="X31" s="62"/>
      <c r="Y31" s="62"/>
    </row>
    <row r="32" spans="2:25" x14ac:dyDescent="0.25">
      <c r="B32" s="83"/>
      <c r="C32" s="83"/>
      <c r="D32" s="83"/>
      <c r="E32" s="83"/>
      <c r="F32" s="84"/>
      <c r="G32" s="83"/>
      <c r="H32" s="158"/>
      <c r="I32" s="83"/>
      <c r="J32" s="207"/>
      <c r="K32" s="83"/>
      <c r="L32" s="96"/>
      <c r="M32" s="83"/>
      <c r="O32" s="60" t="s">
        <v>149</v>
      </c>
      <c r="P32" s="96"/>
      <c r="Q32" s="176"/>
      <c r="R32" s="183"/>
      <c r="T32" s="62"/>
      <c r="U32" s="62"/>
      <c r="V32" s="62"/>
      <c r="W32" s="62"/>
      <c r="X32" s="62"/>
      <c r="Y32" s="62"/>
    </row>
    <row r="33" spans="2:25" x14ac:dyDescent="0.25">
      <c r="B33" s="83">
        <v>-17348.461827828836</v>
      </c>
      <c r="C33" s="83">
        <v>13874.495330793239</v>
      </c>
      <c r="D33" s="83">
        <v>3404.6688355034321</v>
      </c>
      <c r="E33" s="83">
        <v>10940.09042711314</v>
      </c>
      <c r="F33" s="84">
        <v>15470.098614405226</v>
      </c>
      <c r="G33" s="83">
        <v>18526.026668346185</v>
      </c>
      <c r="H33" s="158">
        <v>19478.976730617444</v>
      </c>
      <c r="I33" s="83">
        <v>13586.187623625168</v>
      </c>
      <c r="J33" s="207">
        <v>21502.177822929971</v>
      </c>
      <c r="K33" s="83">
        <v>15868.680835030513</v>
      </c>
      <c r="L33" s="96">
        <v>15169.327181471668</v>
      </c>
      <c r="M33" s="83"/>
      <c r="O33" s="55" t="s">
        <v>49</v>
      </c>
      <c r="P33" s="96">
        <v>52540.185839432357</v>
      </c>
      <c r="Q33" s="178">
        <v>53475.102013370139</v>
      </c>
      <c r="R33" s="183">
        <v>67061.289636990958</v>
      </c>
      <c r="T33" s="62"/>
      <c r="U33" s="62"/>
      <c r="V33" s="62"/>
      <c r="W33" s="62"/>
      <c r="X33" s="62"/>
      <c r="Y33" s="62"/>
    </row>
    <row r="34" spans="2:25" x14ac:dyDescent="0.25">
      <c r="B34" s="172">
        <v>0</v>
      </c>
      <c r="C34" s="92">
        <v>-254.95016486363701</v>
      </c>
      <c r="D34" s="92">
        <v>-297.82501436483204</v>
      </c>
      <c r="E34" s="92">
        <v>279.76953337596001</v>
      </c>
      <c r="F34" s="93">
        <v>711.33121641687399</v>
      </c>
      <c r="G34" s="92">
        <v>474.147195312804</v>
      </c>
      <c r="H34" s="162">
        <v>-101.33020347984299</v>
      </c>
      <c r="I34" s="92">
        <v>-118.440718913216</v>
      </c>
      <c r="J34" s="212">
        <v>338.08980330317701</v>
      </c>
      <c r="K34" s="92">
        <v>646.6651793174799</v>
      </c>
      <c r="L34" s="100">
        <v>387.15644112801999</v>
      </c>
      <c r="M34" s="92"/>
      <c r="N34" s="18"/>
      <c r="O34" s="61" t="s">
        <v>50</v>
      </c>
      <c r="P34" s="100">
        <v>1371.9114237486799</v>
      </c>
      <c r="Q34" s="92">
        <v>1084.1482082498399</v>
      </c>
      <c r="R34" s="185">
        <v>965.70748933661901</v>
      </c>
      <c r="T34" s="62"/>
      <c r="U34" s="62"/>
      <c r="V34" s="62"/>
      <c r="W34" s="62"/>
      <c r="X34" s="62"/>
      <c r="Y34" s="62"/>
    </row>
    <row r="35" spans="2:25" x14ac:dyDescent="0.25">
      <c r="B35" s="54"/>
      <c r="C35" s="54"/>
      <c r="D35" s="54"/>
      <c r="E35" s="54"/>
      <c r="F35" s="63"/>
      <c r="G35" s="54"/>
      <c r="H35" s="157"/>
      <c r="I35" s="54"/>
      <c r="J35" s="213"/>
      <c r="L35" s="25"/>
      <c r="M35" s="54"/>
      <c r="P35" s="25"/>
      <c r="Q35" s="174"/>
      <c r="R35" s="58"/>
      <c r="T35" s="62"/>
      <c r="U35" s="62"/>
      <c r="V35" s="62"/>
      <c r="W35" s="62"/>
      <c r="X35" s="62"/>
    </row>
    <row r="36" spans="2:25" x14ac:dyDescent="0.25">
      <c r="B36" s="5"/>
      <c r="C36" s="54"/>
      <c r="D36" s="5"/>
      <c r="E36" s="5"/>
      <c r="F36" s="58"/>
      <c r="G36" s="5"/>
      <c r="H36" s="157"/>
      <c r="I36" s="54"/>
      <c r="J36" s="213"/>
      <c r="L36" s="25"/>
      <c r="M36" s="54"/>
      <c r="O36" s="2" t="s">
        <v>51</v>
      </c>
      <c r="P36" s="25"/>
      <c r="Q36" s="174"/>
      <c r="R36" s="58"/>
      <c r="T36" s="62"/>
      <c r="U36" s="62"/>
      <c r="V36" s="62"/>
      <c r="W36" s="62"/>
      <c r="X36" s="62"/>
    </row>
    <row r="37" spans="2:25" x14ac:dyDescent="0.25">
      <c r="B37" s="66">
        <v>-9.313022142927202E-3</v>
      </c>
      <c r="C37" s="66">
        <v>4.6653904236862359E-2</v>
      </c>
      <c r="D37" s="66">
        <v>5.014484446815503E-2</v>
      </c>
      <c r="E37" s="66">
        <v>4.0637228851120338E-2</v>
      </c>
      <c r="F37" s="68">
        <v>5.7464053257825082E-2</v>
      </c>
      <c r="G37" s="66">
        <v>7.3789709663965003E-2</v>
      </c>
      <c r="H37" s="163">
        <v>7.2362029117993359E-2</v>
      </c>
      <c r="I37" s="179">
        <v>5.0507851240263704E-2</v>
      </c>
      <c r="J37" s="214">
        <v>7.9948100465088295E-2</v>
      </c>
      <c r="K37" s="179">
        <v>5.9400596951848669E-2</v>
      </c>
      <c r="L37" s="70">
        <v>5.6370141429297124E-2</v>
      </c>
      <c r="M37" s="179"/>
      <c r="O37" t="s">
        <v>52</v>
      </c>
      <c r="P37" s="70">
        <v>0.19576974202064734</v>
      </c>
      <c r="Q37" s="120">
        <v>0.20361543489138004</v>
      </c>
      <c r="R37" s="68">
        <v>0.25413403041118277</v>
      </c>
      <c r="T37" s="62"/>
      <c r="U37" s="62"/>
      <c r="V37" s="62"/>
      <c r="W37" s="62"/>
      <c r="X37" s="62"/>
    </row>
    <row r="38" spans="2:25" x14ac:dyDescent="0.25">
      <c r="B38" s="66">
        <v>-5.5126935384845463E-2</v>
      </c>
      <c r="C38" s="66">
        <v>4.8822791638046485E-3</v>
      </c>
      <c r="D38" s="66">
        <v>-3.749812021867626E-2</v>
      </c>
      <c r="E38" s="66">
        <v>7.7961173008275832E-11</v>
      </c>
      <c r="F38" s="68">
        <v>0</v>
      </c>
      <c r="G38" s="66">
        <v>-4.9743381747081802E-3</v>
      </c>
      <c r="H38" s="163">
        <v>0</v>
      </c>
      <c r="I38" s="179">
        <v>1E-8</v>
      </c>
      <c r="J38" s="214">
        <v>1E-8</v>
      </c>
      <c r="K38" s="179">
        <v>-4.8772920495664568E-4</v>
      </c>
      <c r="L38" s="70">
        <v>0</v>
      </c>
      <c r="M38" s="179"/>
      <c r="O38" t="s">
        <v>53</v>
      </c>
      <c r="P38" s="70">
        <v>-4.8829110371183758E-4</v>
      </c>
      <c r="Q38" s="120">
        <v>-4.9744980639133893E-3</v>
      </c>
      <c r="R38" s="68">
        <v>-4.9754917134829432E-3</v>
      </c>
      <c r="T38" s="62"/>
      <c r="U38" s="62"/>
      <c r="V38" s="62"/>
      <c r="W38" s="62"/>
      <c r="X38" s="62"/>
    </row>
    <row r="39" spans="2:25" x14ac:dyDescent="0.25">
      <c r="B39" s="67">
        <v>-6.4439957527772665E-2</v>
      </c>
      <c r="C39" s="67">
        <v>5.1536183400667006E-2</v>
      </c>
      <c r="D39" s="67">
        <v>1.2646724249478771E-2</v>
      </c>
      <c r="E39" s="67">
        <v>4.0637228929081511E-2</v>
      </c>
      <c r="F39" s="69">
        <v>5.7464053257825082E-2</v>
      </c>
      <c r="G39" s="67">
        <v>6.881537148925683E-2</v>
      </c>
      <c r="H39" s="164">
        <v>7.2362029117993359E-2</v>
      </c>
      <c r="I39" s="180">
        <v>5.0507861240263706E-2</v>
      </c>
      <c r="J39" s="215">
        <v>7.994811046508829E-2</v>
      </c>
      <c r="K39" s="180">
        <v>5.8912867746892021E-2</v>
      </c>
      <c r="L39" s="71">
        <v>5.6370141429297124E-2</v>
      </c>
      <c r="M39" s="180"/>
      <c r="N39" s="18"/>
      <c r="O39" s="18" t="s">
        <v>54</v>
      </c>
      <c r="P39" s="71">
        <v>0.1952814509169355</v>
      </c>
      <c r="Q39" s="67">
        <v>0.19864093682746664</v>
      </c>
      <c r="R39" s="69">
        <v>0.24915853869769983</v>
      </c>
      <c r="T39" s="62"/>
      <c r="U39" s="62"/>
      <c r="V39" s="62"/>
      <c r="W39" s="62"/>
      <c r="X39" s="62"/>
    </row>
    <row r="40" spans="2:25" x14ac:dyDescent="0.25">
      <c r="B40" s="120"/>
      <c r="C40" s="120"/>
      <c r="D40" s="120"/>
      <c r="E40" s="120"/>
      <c r="F40" s="68"/>
      <c r="G40" s="120"/>
      <c r="H40" s="165"/>
      <c r="I40" s="181"/>
      <c r="J40" s="214"/>
      <c r="K40" s="181"/>
      <c r="L40" s="121"/>
      <c r="M40" s="181"/>
      <c r="N40" s="122"/>
      <c r="O40" s="122"/>
      <c r="P40" s="121"/>
      <c r="Q40" s="165"/>
      <c r="R40" s="68"/>
      <c r="T40" s="62"/>
      <c r="U40" s="62"/>
      <c r="V40" s="62"/>
      <c r="W40" s="62"/>
      <c r="X40" s="62"/>
    </row>
    <row r="41" spans="2:25" x14ac:dyDescent="0.25">
      <c r="B41" s="123">
        <v>15950.420661737144</v>
      </c>
      <c r="C41" s="123">
        <v>30934.999542683287</v>
      </c>
      <c r="D41" s="123">
        <v>32140.703469788587</v>
      </c>
      <c r="E41" s="72">
        <v>35253.135467404289</v>
      </c>
      <c r="F41" s="74">
        <v>40969.730107899995</v>
      </c>
      <c r="G41" s="123">
        <v>41550.703788312741</v>
      </c>
      <c r="H41" s="166">
        <v>48326.929688081189</v>
      </c>
      <c r="I41" s="123">
        <v>40119.166690653263</v>
      </c>
      <c r="J41" s="216">
        <v>46138.476927986347</v>
      </c>
      <c r="K41" s="123">
        <v>43752.183330889151</v>
      </c>
      <c r="L41" s="124">
        <v>45377.137571574662</v>
      </c>
      <c r="M41" s="123"/>
      <c r="N41" s="122"/>
      <c r="O41" s="125" t="s">
        <v>150</v>
      </c>
      <c r="P41" s="124">
        <v>135267.79783045041</v>
      </c>
      <c r="Q41" s="72">
        <v>130848.05811398249</v>
      </c>
      <c r="R41" s="37">
        <v>170966.53027494493</v>
      </c>
      <c r="T41" s="62"/>
      <c r="U41" s="62"/>
      <c r="V41" s="62"/>
      <c r="W41" s="62"/>
      <c r="X41" s="62"/>
    </row>
    <row r="42" spans="2:25" x14ac:dyDescent="0.25">
      <c r="B42" s="72">
        <v>24967.347661736745</v>
      </c>
      <c r="C42" s="73">
        <v>26465.413915787627</v>
      </c>
      <c r="D42" s="72">
        <v>32037.583113364773</v>
      </c>
      <c r="E42" s="72">
        <v>35942.771521854505</v>
      </c>
      <c r="F42" s="74">
        <v>40969.730107900003</v>
      </c>
      <c r="G42" s="72">
        <v>41551</v>
      </c>
      <c r="H42" s="167">
        <v>48326.929688079865</v>
      </c>
      <c r="I42" s="73">
        <v>40019.166690653263</v>
      </c>
      <c r="J42" s="217">
        <v>46138.476927986361</v>
      </c>
      <c r="K42" s="195">
        <v>43752.183330889166</v>
      </c>
      <c r="L42" s="38">
        <v>45377.137571574662</v>
      </c>
      <c r="M42" s="73"/>
      <c r="N42" s="2"/>
      <c r="O42" s="20" t="s">
        <v>55</v>
      </c>
      <c r="P42" s="38">
        <v>135267.79783045041</v>
      </c>
      <c r="Q42" s="72">
        <v>130847.55811398249</v>
      </c>
      <c r="R42" s="37">
        <v>170866.53027494493</v>
      </c>
      <c r="T42" s="62"/>
      <c r="U42" s="62"/>
      <c r="V42" s="62"/>
      <c r="W42" s="62"/>
      <c r="X42" s="62"/>
    </row>
    <row r="43" spans="2:25" x14ac:dyDescent="0.25">
      <c r="B43" s="22"/>
      <c r="C43" s="59"/>
      <c r="D43" s="22"/>
      <c r="E43" s="22"/>
      <c r="F43" s="75"/>
      <c r="G43" s="22"/>
      <c r="H43" s="168"/>
      <c r="I43" s="59"/>
      <c r="J43" s="218"/>
      <c r="K43" s="247"/>
      <c r="L43" s="77"/>
      <c r="M43" s="59"/>
      <c r="N43" s="22"/>
      <c r="O43" s="22" t="s">
        <v>56</v>
      </c>
      <c r="P43" s="77">
        <v>2.1</v>
      </c>
      <c r="Q43" s="177">
        <v>2.1</v>
      </c>
      <c r="R43" s="186">
        <v>1.9</v>
      </c>
      <c r="T43" s="62"/>
      <c r="U43" s="62"/>
      <c r="V43" s="62"/>
      <c r="W43" s="62"/>
    </row>
    <row r="45" spans="2:25" x14ac:dyDescent="0.25"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R45" s="272"/>
    </row>
    <row r="46" spans="2:25" x14ac:dyDescent="0.25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2:25" x14ac:dyDescent="0.25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  <row r="48" spans="2:25" x14ac:dyDescent="0.25">
      <c r="C48"/>
      <c r="H48"/>
      <c r="I48"/>
      <c r="J48"/>
      <c r="K48"/>
      <c r="L48"/>
      <c r="M48"/>
      <c r="P48"/>
      <c r="Q48"/>
      <c r="R48"/>
    </row>
    <row r="49" spans="2:18" x14ac:dyDescent="0.25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</row>
    <row r="50" spans="2:18" x14ac:dyDescent="0.25">
      <c r="C50"/>
      <c r="H50"/>
      <c r="I50"/>
      <c r="J50"/>
      <c r="K50"/>
      <c r="L50"/>
      <c r="M50"/>
      <c r="P50"/>
      <c r="Q50"/>
      <c r="R50"/>
    </row>
    <row r="51" spans="2:18" x14ac:dyDescent="0.25"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</row>
    <row r="52" spans="2:18" x14ac:dyDescent="0.25">
      <c r="C52"/>
      <c r="H52"/>
      <c r="I52"/>
      <c r="J52"/>
      <c r="K52"/>
      <c r="L52"/>
      <c r="M52"/>
      <c r="P52"/>
      <c r="Q52"/>
      <c r="R52"/>
    </row>
    <row r="53" spans="2:18" x14ac:dyDescent="0.25">
      <c r="C53"/>
      <c r="H53"/>
      <c r="I53"/>
      <c r="J53"/>
      <c r="K53"/>
      <c r="L53"/>
      <c r="M53"/>
      <c r="P53"/>
      <c r="Q53"/>
      <c r="R53"/>
    </row>
    <row r="54" spans="2:18" x14ac:dyDescent="0.25"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</row>
    <row r="55" spans="2:18" x14ac:dyDescent="0.25">
      <c r="C55"/>
      <c r="H55"/>
      <c r="I55"/>
      <c r="J55"/>
      <c r="K55"/>
      <c r="L55"/>
      <c r="M55"/>
      <c r="P55"/>
      <c r="Q55"/>
      <c r="R55"/>
    </row>
    <row r="56" spans="2:18" x14ac:dyDescent="0.25"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</row>
  </sheetData>
  <phoneticPr fontId="3" type="noConversion"/>
  <pageMargins left="0.7" right="0.7" top="0.75" bottom="0.75" header="0.3" footer="0.3"/>
  <pageSetup paperSize="9" orientation="portrait" r:id="rId1"/>
  <customProperties>
    <customPr name="_pios_id" r:id="rId2"/>
    <customPr name="SheetOptions" r:id="rId3"/>
  </customProperties>
  <ignoredErrors>
    <ignoredError sqref="S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809D-8D88-4D95-8EF4-8A1766B91FD2}">
  <dimension ref="B1:V42"/>
  <sheetViews>
    <sheetView showGridLines="0" zoomScale="90" zoomScaleNormal="90" workbookViewId="0">
      <selection activeCell="Z36" sqref="Z36"/>
    </sheetView>
  </sheetViews>
  <sheetFormatPr defaultRowHeight="15" x14ac:dyDescent="0.25"/>
  <cols>
    <col min="2" max="2" width="42.5703125" bestFit="1" customWidth="1"/>
    <col min="3" max="8" width="15.7109375" customWidth="1"/>
    <col min="9" max="9" width="15.7109375" style="126" customWidth="1"/>
    <col min="10" max="10" width="15.7109375" style="55" customWidth="1"/>
    <col min="11" max="11" width="15.7109375" style="126" customWidth="1"/>
    <col min="12" max="12" width="15.7109375" style="55" customWidth="1"/>
    <col min="13" max="13" width="15.7109375" customWidth="1"/>
    <col min="14" max="14" width="15.7109375" style="55" hidden="1" customWidth="1"/>
  </cols>
  <sheetData>
    <row r="1" spans="2:22" x14ac:dyDescent="0.25">
      <c r="B1" t="s">
        <v>28</v>
      </c>
    </row>
    <row r="2" spans="2:22" x14ac:dyDescent="0.25">
      <c r="B2" s="20"/>
      <c r="C2" s="8"/>
      <c r="D2" s="8"/>
      <c r="E2" s="8"/>
      <c r="F2" s="8"/>
      <c r="G2" s="8"/>
      <c r="H2" s="8"/>
      <c r="I2" s="143"/>
      <c r="J2" s="187"/>
      <c r="K2" s="143"/>
      <c r="L2" s="187"/>
      <c r="M2" s="8"/>
      <c r="N2" s="187"/>
    </row>
    <row r="3" spans="2:22" x14ac:dyDescent="0.25">
      <c r="B3" s="20" t="s">
        <v>33</v>
      </c>
      <c r="C3" s="29" t="s">
        <v>57</v>
      </c>
      <c r="D3" s="27" t="s">
        <v>58</v>
      </c>
      <c r="E3" s="27" t="s">
        <v>59</v>
      </c>
      <c r="F3" s="28" t="s">
        <v>60</v>
      </c>
      <c r="G3" s="27" t="s">
        <v>57</v>
      </c>
      <c r="H3" s="27" t="s">
        <v>58</v>
      </c>
      <c r="I3" s="144" t="s">
        <v>59</v>
      </c>
      <c r="J3" s="188" t="s">
        <v>60</v>
      </c>
      <c r="K3" s="224" t="s">
        <v>57</v>
      </c>
      <c r="L3" s="248" t="s">
        <v>58</v>
      </c>
      <c r="M3" s="219" t="s">
        <v>59</v>
      </c>
      <c r="N3" s="188" t="s">
        <v>60</v>
      </c>
    </row>
    <row r="4" spans="2:22" ht="30" x14ac:dyDescent="0.25">
      <c r="B4" s="34" t="s">
        <v>162</v>
      </c>
      <c r="C4" s="30">
        <v>2022</v>
      </c>
      <c r="D4" s="16">
        <v>2022</v>
      </c>
      <c r="E4" s="16">
        <v>2022</v>
      </c>
      <c r="F4" s="17">
        <v>2022</v>
      </c>
      <c r="G4" s="16">
        <v>2023</v>
      </c>
      <c r="H4" s="16">
        <v>2023</v>
      </c>
      <c r="I4" s="145">
        <v>2023</v>
      </c>
      <c r="J4" s="57">
        <v>2023</v>
      </c>
      <c r="K4" s="204">
        <v>2024</v>
      </c>
      <c r="L4" s="57">
        <v>2024</v>
      </c>
      <c r="M4" s="201">
        <v>2024</v>
      </c>
      <c r="N4" s="16">
        <v>2024</v>
      </c>
    </row>
    <row r="5" spans="2:22" x14ac:dyDescent="0.25">
      <c r="C5" s="32"/>
      <c r="D5" s="15"/>
      <c r="E5" s="15"/>
      <c r="F5" s="11"/>
      <c r="G5" s="15"/>
      <c r="H5" s="15"/>
      <c r="I5" s="146"/>
      <c r="J5" s="56"/>
      <c r="K5" s="203"/>
      <c r="L5" s="196"/>
      <c r="M5" s="200"/>
      <c r="N5" s="56"/>
    </row>
    <row r="6" spans="2:22" x14ac:dyDescent="0.25">
      <c r="B6" t="s">
        <v>61</v>
      </c>
      <c r="C6" s="102">
        <v>76132.955585419899</v>
      </c>
      <c r="D6" s="103">
        <v>75906.877742956101</v>
      </c>
      <c r="E6" s="103">
        <v>72042.592469807991</v>
      </c>
      <c r="F6" s="101">
        <v>71331.033608833808</v>
      </c>
      <c r="G6" s="104">
        <v>67972.5174102655</v>
      </c>
      <c r="H6" s="104">
        <v>65731.386435999695</v>
      </c>
      <c r="I6" s="147">
        <v>62860.402333826802</v>
      </c>
      <c r="J6" s="78">
        <v>62300.397656640002</v>
      </c>
      <c r="K6" s="182">
        <v>59531.942120364198</v>
      </c>
      <c r="L6" s="79">
        <v>57677.520505084402</v>
      </c>
      <c r="M6" s="97">
        <v>54201.1802067018</v>
      </c>
      <c r="N6" s="78"/>
    </row>
    <row r="7" spans="2:22" x14ac:dyDescent="0.25">
      <c r="B7" t="s">
        <v>62</v>
      </c>
      <c r="C7" s="102">
        <v>21665.527046623902</v>
      </c>
      <c r="D7" s="103">
        <v>22406.4860847444</v>
      </c>
      <c r="E7" s="103">
        <v>22369.217847911801</v>
      </c>
      <c r="F7" s="101">
        <v>22414.338733997902</v>
      </c>
      <c r="G7" s="104">
        <v>22039.691723242802</v>
      </c>
      <c r="H7" s="104">
        <v>23008.213436045899</v>
      </c>
      <c r="I7" s="147">
        <v>22064.431915423502</v>
      </c>
      <c r="J7" s="78">
        <v>22882.7526128922</v>
      </c>
      <c r="K7" s="182">
        <v>21265.595760165503</v>
      </c>
      <c r="L7" s="79">
        <v>20367.125396251897</v>
      </c>
      <c r="M7" s="97">
        <v>19883.327295288102</v>
      </c>
      <c r="N7" s="78"/>
    </row>
    <row r="8" spans="2:22" x14ac:dyDescent="0.25">
      <c r="B8" t="s">
        <v>63</v>
      </c>
      <c r="C8" s="102">
        <v>110138.213335405</v>
      </c>
      <c r="D8" s="103">
        <v>111302.285534316</v>
      </c>
      <c r="E8" s="103">
        <v>107986.90841424299</v>
      </c>
      <c r="F8" s="101">
        <v>104958.206677411</v>
      </c>
      <c r="G8" s="104">
        <v>104870.5293788</v>
      </c>
      <c r="H8" s="104">
        <v>105483.78349277801</v>
      </c>
      <c r="I8" s="147">
        <v>105599.97521960901</v>
      </c>
      <c r="J8" s="78">
        <v>106060.83485333499</v>
      </c>
      <c r="K8" s="182">
        <v>105465.016127553</v>
      </c>
      <c r="L8" s="79">
        <v>106791.030255979</v>
      </c>
      <c r="M8" s="97">
        <v>105947.47285249899</v>
      </c>
      <c r="N8" s="78"/>
    </row>
    <row r="9" spans="2:22" x14ac:dyDescent="0.25">
      <c r="B9" t="s">
        <v>64</v>
      </c>
      <c r="C9" s="102">
        <v>191702.3913548993</v>
      </c>
      <c r="D9" s="103">
        <v>204554.96516184899</v>
      </c>
      <c r="E9" s="103">
        <v>206485.60786118501</v>
      </c>
      <c r="F9" s="101">
        <v>201974.936618985</v>
      </c>
      <c r="G9" s="104">
        <v>201160.45792410799</v>
      </c>
      <c r="H9" s="104">
        <v>199059.31723720301</v>
      </c>
      <c r="I9" s="147">
        <v>194984.41208104501</v>
      </c>
      <c r="J9" s="78">
        <v>202934.08718182502</v>
      </c>
      <c r="K9" s="182">
        <v>205189.935062212</v>
      </c>
      <c r="L9" s="79">
        <v>212158.383234518</v>
      </c>
      <c r="M9" s="97">
        <v>228298.44733936599</v>
      </c>
      <c r="N9" s="78"/>
    </row>
    <row r="10" spans="2:22" x14ac:dyDescent="0.25">
      <c r="B10" t="s">
        <v>65</v>
      </c>
      <c r="C10" s="102">
        <v>57061.454674980698</v>
      </c>
      <c r="D10" s="103">
        <v>58645.460577083897</v>
      </c>
      <c r="E10" s="103">
        <v>60026.677486895896</v>
      </c>
      <c r="F10" s="101">
        <v>76783.943450664301</v>
      </c>
      <c r="G10" s="104">
        <v>77582.084323307397</v>
      </c>
      <c r="H10" s="104">
        <v>81604.636035580988</v>
      </c>
      <c r="I10" s="147">
        <v>79716.134668500395</v>
      </c>
      <c r="J10" s="78">
        <v>86369.858604428198</v>
      </c>
      <c r="K10" s="182">
        <v>89396.608449858992</v>
      </c>
      <c r="L10" s="79">
        <v>94271.352238274209</v>
      </c>
      <c r="M10" s="97">
        <v>91841.024524545501</v>
      </c>
      <c r="N10" s="78"/>
    </row>
    <row r="11" spans="2:22" x14ac:dyDescent="0.25">
      <c r="B11" t="s">
        <v>66</v>
      </c>
      <c r="C11" s="102">
        <v>29959.2521705537</v>
      </c>
      <c r="D11" s="103">
        <v>32677.287814522198</v>
      </c>
      <c r="E11" s="103">
        <v>36732.482213135401</v>
      </c>
      <c r="F11" s="101">
        <v>34673.399926345497</v>
      </c>
      <c r="G11" s="104">
        <v>37328.364480133299</v>
      </c>
      <c r="H11" s="104">
        <v>39105.649980877497</v>
      </c>
      <c r="I11" s="147">
        <v>41064.745289003295</v>
      </c>
      <c r="J11" s="78">
        <v>37709.211331321101</v>
      </c>
      <c r="K11" s="182">
        <v>41300.120720268002</v>
      </c>
      <c r="L11" s="79">
        <v>41306.431006901694</v>
      </c>
      <c r="M11" s="97">
        <v>39401.204245073102</v>
      </c>
      <c r="N11" s="78"/>
    </row>
    <row r="12" spans="2:22" x14ac:dyDescent="0.25">
      <c r="B12" t="s">
        <v>67</v>
      </c>
      <c r="C12" s="102">
        <v>14478.893668780489</v>
      </c>
      <c r="D12" s="103">
        <v>15010.163596924298</v>
      </c>
      <c r="E12" s="103">
        <v>19564.606858434101</v>
      </c>
      <c r="F12" s="101">
        <v>19840.530959685097</v>
      </c>
      <c r="G12" s="103">
        <v>18965.3458514718</v>
      </c>
      <c r="H12" s="103">
        <v>18129.466564930302</v>
      </c>
      <c r="I12" s="148">
        <v>17414.8362111514</v>
      </c>
      <c r="J12" s="79">
        <v>14892.1423541556</v>
      </c>
      <c r="K12" s="182">
        <v>14255.540939159</v>
      </c>
      <c r="L12" s="79">
        <v>16324.533193301681</v>
      </c>
      <c r="M12" s="97">
        <v>14104.62056277838</v>
      </c>
      <c r="N12" s="79"/>
    </row>
    <row r="13" spans="2:22" s="2" customFormat="1" x14ac:dyDescent="0.25">
      <c r="B13" s="22" t="s">
        <v>68</v>
      </c>
      <c r="C13" s="105">
        <f t="shared" ref="C13:I13" si="0">SUM(C6:C12)</f>
        <v>501138.6878366631</v>
      </c>
      <c r="D13" s="106">
        <f t="shared" si="0"/>
        <v>520503.52651239588</v>
      </c>
      <c r="E13" s="106">
        <f t="shared" si="0"/>
        <v>525208.09315161326</v>
      </c>
      <c r="F13" s="107">
        <f t="shared" si="0"/>
        <v>531976.38997592253</v>
      </c>
      <c r="G13" s="106">
        <f t="shared" si="0"/>
        <v>529918.99109132867</v>
      </c>
      <c r="H13" s="106">
        <f t="shared" si="0"/>
        <v>532122.45318341535</v>
      </c>
      <c r="I13" s="149">
        <f t="shared" si="0"/>
        <v>523704.93771855941</v>
      </c>
      <c r="J13" s="81">
        <f>SUM(J6:J12)</f>
        <v>533149.28459459706</v>
      </c>
      <c r="K13" s="206">
        <f t="shared" ref="K13:M13" si="1">SUM(K6:K12)</f>
        <v>536404.75917958072</v>
      </c>
      <c r="L13" s="81">
        <f t="shared" si="1"/>
        <v>548896.37583031086</v>
      </c>
      <c r="M13" s="95">
        <f t="shared" si="1"/>
        <v>553677.27702625201</v>
      </c>
      <c r="N13" s="81">
        <f>SUM(N6:N12)</f>
        <v>0</v>
      </c>
    </row>
    <row r="14" spans="2:22" x14ac:dyDescent="0.25">
      <c r="C14" s="108"/>
      <c r="D14" s="109"/>
      <c r="E14" s="109"/>
      <c r="F14" s="110"/>
      <c r="G14" s="109"/>
      <c r="H14" s="109"/>
      <c r="I14" s="147"/>
      <c r="J14" s="78"/>
      <c r="K14" s="225"/>
      <c r="L14" s="249"/>
      <c r="M14" s="220"/>
      <c r="N14" s="78"/>
    </row>
    <row r="15" spans="2:22" x14ac:dyDescent="0.25">
      <c r="B15" t="s">
        <v>69</v>
      </c>
      <c r="C15" s="102">
        <v>154571.58577400498</v>
      </c>
      <c r="D15" s="103">
        <v>162640.36783033301</v>
      </c>
      <c r="E15" s="103">
        <v>180069.09807515601</v>
      </c>
      <c r="F15" s="101">
        <v>187207.47624908798</v>
      </c>
      <c r="G15" s="104">
        <v>195546.76620647401</v>
      </c>
      <c r="H15" s="104">
        <v>202706.11792836498</v>
      </c>
      <c r="I15" s="147">
        <v>206323.55180119802</v>
      </c>
      <c r="J15" s="78">
        <v>192188.66452453699</v>
      </c>
      <c r="K15" s="182">
        <v>198792.392915</v>
      </c>
      <c r="L15" s="79">
        <v>199367.033864172</v>
      </c>
      <c r="M15" s="97">
        <v>191077.14082335902</v>
      </c>
      <c r="N15" s="78"/>
      <c r="V15" s="126"/>
    </row>
    <row r="16" spans="2:22" x14ac:dyDescent="0.25">
      <c r="B16" t="s">
        <v>70</v>
      </c>
      <c r="C16" s="102">
        <v>97951.586999080697</v>
      </c>
      <c r="D16" s="103">
        <v>94169.212186636694</v>
      </c>
      <c r="E16" s="103">
        <v>105064.92858466</v>
      </c>
      <c r="F16" s="101">
        <v>102197.460211007</v>
      </c>
      <c r="G16" s="104">
        <v>96765.373269508491</v>
      </c>
      <c r="H16" s="104">
        <v>101174.845699111</v>
      </c>
      <c r="I16" s="147">
        <v>107922.59740678599</v>
      </c>
      <c r="J16" s="78">
        <v>110242.70305312601</v>
      </c>
      <c r="K16" s="182">
        <v>113684.58914359901</v>
      </c>
      <c r="L16" s="79">
        <v>106597.38367949901</v>
      </c>
      <c r="M16" s="97">
        <v>114759.793481848</v>
      </c>
      <c r="N16" s="78"/>
    </row>
    <row r="17" spans="2:14" x14ac:dyDescent="0.25">
      <c r="B17" t="s">
        <v>71</v>
      </c>
      <c r="C17" s="102">
        <v>100543.762794423</v>
      </c>
      <c r="D17" s="103">
        <v>119259.14869782899</v>
      </c>
      <c r="E17" s="103">
        <v>103652</v>
      </c>
      <c r="F17" s="101">
        <v>109214</v>
      </c>
      <c r="G17" s="104">
        <v>106300.89243681601</v>
      </c>
      <c r="H17" s="104">
        <v>111344.79448149499</v>
      </c>
      <c r="I17" s="147">
        <v>118402.314322677</v>
      </c>
      <c r="J17" s="78">
        <v>113720.452335757</v>
      </c>
      <c r="K17" s="182">
        <v>112123.26750564399</v>
      </c>
      <c r="L17" s="79">
        <v>116459.52304042201</v>
      </c>
      <c r="M17" s="97">
        <v>128872.061519005</v>
      </c>
      <c r="N17" s="78"/>
    </row>
    <row r="18" spans="2:14" x14ac:dyDescent="0.25">
      <c r="B18" t="s">
        <v>72</v>
      </c>
      <c r="C18" s="102">
        <v>22566.773414590101</v>
      </c>
      <c r="D18" s="103">
        <v>24286.564302481598</v>
      </c>
      <c r="E18" s="103">
        <v>24831.140066929998</v>
      </c>
      <c r="F18" s="101">
        <v>25883.4</v>
      </c>
      <c r="G18" s="103">
        <v>15913.1543536108</v>
      </c>
      <c r="H18" s="103">
        <v>15423.473297279001</v>
      </c>
      <c r="I18" s="148">
        <v>28675.916559309899</v>
      </c>
      <c r="J18" s="79">
        <v>13308.478943017901</v>
      </c>
      <c r="K18" s="182">
        <v>19895.1774848479</v>
      </c>
      <c r="L18" s="79">
        <v>18052.212107567899</v>
      </c>
      <c r="M18" s="97">
        <v>21325.0046772895</v>
      </c>
      <c r="N18" s="79"/>
    </row>
    <row r="19" spans="2:14" s="2" customFormat="1" x14ac:dyDescent="0.25">
      <c r="B19" s="22" t="s">
        <v>73</v>
      </c>
      <c r="C19" s="105">
        <f t="shared" ref="C19:I19" si="2">SUM(C15:C18)</f>
        <v>375633.70898209879</v>
      </c>
      <c r="D19" s="106">
        <f t="shared" si="2"/>
        <v>400355.29301728029</v>
      </c>
      <c r="E19" s="106">
        <f t="shared" si="2"/>
        <v>413617.16672674601</v>
      </c>
      <c r="F19" s="107">
        <f t="shared" si="2"/>
        <v>424502.33646009502</v>
      </c>
      <c r="G19" s="106">
        <f t="shared" si="2"/>
        <v>414526.18626640935</v>
      </c>
      <c r="H19" s="106">
        <f t="shared" si="2"/>
        <v>430649.23140624998</v>
      </c>
      <c r="I19" s="149">
        <f t="shared" si="2"/>
        <v>461324.38008997083</v>
      </c>
      <c r="J19" s="81">
        <f>SUM(J15:J18)</f>
        <v>429460.2988564379</v>
      </c>
      <c r="K19" s="206">
        <f t="shared" ref="K19:M19" si="3">SUM(K15:K18)</f>
        <v>444495.42704909091</v>
      </c>
      <c r="L19" s="81">
        <f t="shared" si="3"/>
        <v>440476.15269166086</v>
      </c>
      <c r="M19" s="95">
        <f t="shared" si="3"/>
        <v>456034.00050150149</v>
      </c>
      <c r="N19" s="81">
        <f>SUM(N15:N18)</f>
        <v>0</v>
      </c>
    </row>
    <row r="20" spans="2:14" x14ac:dyDescent="0.25">
      <c r="B20" s="64"/>
      <c r="C20" s="108"/>
      <c r="D20" s="109"/>
      <c r="E20" s="109"/>
      <c r="F20" s="110"/>
      <c r="G20" s="111"/>
      <c r="H20" s="109"/>
      <c r="I20" s="147"/>
      <c r="J20" s="78"/>
      <c r="K20" s="226"/>
      <c r="L20" s="250"/>
      <c r="M20" s="221"/>
      <c r="N20" s="78"/>
    </row>
    <row r="21" spans="2:14" s="2" customFormat="1" ht="15.75" thickBot="1" x14ac:dyDescent="0.3">
      <c r="B21" s="35" t="s">
        <v>74</v>
      </c>
      <c r="C21" s="112">
        <f t="shared" ref="C21:I21" si="4">+C13+C19</f>
        <v>876772.39681876195</v>
      </c>
      <c r="D21" s="113">
        <f t="shared" si="4"/>
        <v>920858.81952967611</v>
      </c>
      <c r="E21" s="113">
        <f t="shared" si="4"/>
        <v>938825.25987835927</v>
      </c>
      <c r="F21" s="114">
        <f t="shared" si="4"/>
        <v>956478.72643601755</v>
      </c>
      <c r="G21" s="113">
        <f t="shared" si="4"/>
        <v>944445.17735773802</v>
      </c>
      <c r="H21" s="113">
        <f t="shared" si="4"/>
        <v>962771.68458966538</v>
      </c>
      <c r="I21" s="150">
        <f t="shared" si="4"/>
        <v>985029.31780853029</v>
      </c>
      <c r="J21" s="189">
        <f>+J13+J19</f>
        <v>962609.58345103497</v>
      </c>
      <c r="K21" s="227">
        <f t="shared" ref="K21:M21" si="5">+K13+K19</f>
        <v>980900.18622867158</v>
      </c>
      <c r="L21" s="189">
        <f t="shared" si="5"/>
        <v>989372.52852197178</v>
      </c>
      <c r="M21" s="222">
        <f t="shared" si="5"/>
        <v>1009711.2775277535</v>
      </c>
      <c r="N21" s="189">
        <f>+N13+N19</f>
        <v>0</v>
      </c>
    </row>
    <row r="22" spans="2:14" x14ac:dyDescent="0.25">
      <c r="B22" s="65"/>
      <c r="C22" s="115"/>
      <c r="D22" s="116"/>
      <c r="E22" s="116"/>
      <c r="F22" s="117"/>
      <c r="G22" s="116"/>
      <c r="H22" s="116"/>
      <c r="I22" s="151"/>
      <c r="J22" s="190"/>
      <c r="K22" s="228"/>
      <c r="L22" s="251"/>
      <c r="M22" s="223"/>
      <c r="N22" s="190"/>
    </row>
    <row r="23" spans="2:14" x14ac:dyDescent="0.25">
      <c r="B23" t="s">
        <v>75</v>
      </c>
      <c r="C23" s="102">
        <v>252740.95199023694</v>
      </c>
      <c r="D23" s="103">
        <v>250199.23052747792</v>
      </c>
      <c r="E23" s="103">
        <v>263601.68271018699</v>
      </c>
      <c r="F23" s="101">
        <v>259490.58217567269</v>
      </c>
      <c r="G23" s="104">
        <v>274416.945801439</v>
      </c>
      <c r="H23" s="104">
        <v>273912.028681433</v>
      </c>
      <c r="I23" s="147">
        <v>297960.88201787899</v>
      </c>
      <c r="J23" s="78">
        <v>306252.57022800029</v>
      </c>
      <c r="K23" s="182">
        <v>332042.74278429803</v>
      </c>
      <c r="L23" s="79">
        <v>314968.586679295</v>
      </c>
      <c r="M23" s="97">
        <v>319432.22055744199</v>
      </c>
      <c r="N23" s="78"/>
    </row>
    <row r="24" spans="2:14" x14ac:dyDescent="0.25">
      <c r="B24" t="s">
        <v>76</v>
      </c>
      <c r="C24" s="102">
        <v>0</v>
      </c>
      <c r="D24" s="103">
        <v>8998.944480331822</v>
      </c>
      <c r="E24" s="103">
        <v>9222.9774101310886</v>
      </c>
      <c r="F24" s="101">
        <v>8476.631662268459</v>
      </c>
      <c r="G24" s="104">
        <v>9039.1876542155405</v>
      </c>
      <c r="H24" s="104">
        <v>9565.2921546796715</v>
      </c>
      <c r="I24" s="147">
        <v>9580.4362256797194</v>
      </c>
      <c r="J24" s="78">
        <v>9042.94742570577</v>
      </c>
      <c r="K24" s="182">
        <v>9559.7798767963995</v>
      </c>
      <c r="L24" s="79">
        <v>10315.002972783399</v>
      </c>
      <c r="M24" s="97">
        <v>10225.0312323424</v>
      </c>
      <c r="N24" s="78"/>
    </row>
    <row r="25" spans="2:14" s="2" customFormat="1" x14ac:dyDescent="0.25">
      <c r="B25" s="22" t="s">
        <v>77</v>
      </c>
      <c r="C25" s="105">
        <f>SUM(C23:C24)</f>
        <v>252740.95199023694</v>
      </c>
      <c r="D25" s="106">
        <f t="shared" ref="D25:I25" si="6">SUM(D23:D24)</f>
        <v>259198.17500780974</v>
      </c>
      <c r="E25" s="106">
        <f t="shared" si="6"/>
        <v>272824.66012031806</v>
      </c>
      <c r="F25" s="107">
        <f t="shared" si="6"/>
        <v>267967.21383794118</v>
      </c>
      <c r="G25" s="106">
        <f t="shared" si="6"/>
        <v>283456.13345565455</v>
      </c>
      <c r="H25" s="106">
        <f t="shared" si="6"/>
        <v>283477.32083611266</v>
      </c>
      <c r="I25" s="149">
        <f t="shared" si="6"/>
        <v>307541.31824355869</v>
      </c>
      <c r="J25" s="81">
        <f>SUM(J23:J24)</f>
        <v>315295.51765370608</v>
      </c>
      <c r="K25" s="206">
        <f t="shared" ref="K25:M25" si="7">SUM(K23:K24)</f>
        <v>341602.52266109444</v>
      </c>
      <c r="L25" s="81">
        <f t="shared" si="7"/>
        <v>325283.5896520784</v>
      </c>
      <c r="M25" s="95">
        <f t="shared" si="7"/>
        <v>329657.25178978441</v>
      </c>
      <c r="N25" s="81">
        <f>SUM(N23:N24)</f>
        <v>0</v>
      </c>
    </row>
    <row r="26" spans="2:14" x14ac:dyDescent="0.25">
      <c r="C26" s="108"/>
      <c r="D26" s="109"/>
      <c r="E26" s="109"/>
      <c r="F26" s="110"/>
      <c r="G26" s="109"/>
      <c r="H26" s="109"/>
      <c r="I26" s="147"/>
      <c r="J26" s="78"/>
      <c r="K26" s="225"/>
      <c r="L26" s="249"/>
      <c r="M26" s="220"/>
      <c r="N26" s="78"/>
    </row>
    <row r="27" spans="2:14" x14ac:dyDescent="0.25">
      <c r="B27" t="s">
        <v>78</v>
      </c>
      <c r="C27" s="102">
        <v>2603.25795450333</v>
      </c>
      <c r="D27" s="103">
        <v>2445.8545060064603</v>
      </c>
      <c r="E27" s="103">
        <v>2386.2817248347401</v>
      </c>
      <c r="F27" s="101">
        <v>2668.3577393268301</v>
      </c>
      <c r="G27" s="104">
        <v>2470.5939928859998</v>
      </c>
      <c r="H27" s="104">
        <v>2392.1822437371202</v>
      </c>
      <c r="I27" s="147">
        <v>2449.58095363344</v>
      </c>
      <c r="J27" s="78">
        <v>2502.0462900129901</v>
      </c>
      <c r="K27" s="182">
        <v>2398.3972167301804</v>
      </c>
      <c r="L27" s="79">
        <v>2422.1205332694999</v>
      </c>
      <c r="M27" s="97">
        <v>2314.4169465916398</v>
      </c>
      <c r="N27" s="78"/>
    </row>
    <row r="28" spans="2:14" x14ac:dyDescent="0.25">
      <c r="B28" t="s">
        <v>79</v>
      </c>
      <c r="C28" s="102">
        <v>18627.988687011901</v>
      </c>
      <c r="D28" s="103">
        <v>18945.301903224801</v>
      </c>
      <c r="E28" s="103">
        <v>18498.5678559074</v>
      </c>
      <c r="F28" s="101">
        <v>17240.2669644245</v>
      </c>
      <c r="G28" s="104">
        <v>16921.2271905692</v>
      </c>
      <c r="H28" s="104">
        <v>16895.389163953401</v>
      </c>
      <c r="I28" s="147">
        <v>16870.180591399498</v>
      </c>
      <c r="J28" s="78">
        <v>14041.2075901712</v>
      </c>
      <c r="K28" s="182">
        <v>13967.950033712299</v>
      </c>
      <c r="L28" s="79">
        <v>13904.564733044899</v>
      </c>
      <c r="M28" s="97">
        <v>13494.541707697899</v>
      </c>
      <c r="N28" s="78"/>
    </row>
    <row r="29" spans="2:14" x14ac:dyDescent="0.25">
      <c r="B29" t="s">
        <v>80</v>
      </c>
      <c r="C29" s="102">
        <v>254533.318</v>
      </c>
      <c r="D29" s="103">
        <v>304233.31699999998</v>
      </c>
      <c r="E29" s="103">
        <v>284333.31599999999</v>
      </c>
      <c r="F29" s="101">
        <v>304033.315</v>
      </c>
      <c r="G29" s="104">
        <v>284133.31400000001</v>
      </c>
      <c r="H29" s="104">
        <v>289233.31299764401</v>
      </c>
      <c r="I29" s="147">
        <v>259333.31199761201</v>
      </c>
      <c r="J29" s="78">
        <v>224433.310997717</v>
      </c>
      <c r="K29" s="182">
        <v>204533.30999767198</v>
      </c>
      <c r="L29" s="79">
        <v>217743.588167968</v>
      </c>
      <c r="M29" s="97">
        <v>232708.15930417599</v>
      </c>
      <c r="N29" s="78"/>
    </row>
    <row r="30" spans="2:14" x14ac:dyDescent="0.25">
      <c r="B30" t="s">
        <v>81</v>
      </c>
      <c r="C30" s="102">
        <v>61204.865093860593</v>
      </c>
      <c r="D30" s="103">
        <v>64752.540844104202</v>
      </c>
      <c r="E30" s="103">
        <v>59988.456384993202</v>
      </c>
      <c r="F30" s="101">
        <v>73535.801273878693</v>
      </c>
      <c r="G30" s="104">
        <v>74349.418221702988</v>
      </c>
      <c r="H30" s="104">
        <v>78058.7082957846</v>
      </c>
      <c r="I30" s="147">
        <v>77756.444136943101</v>
      </c>
      <c r="J30" s="78">
        <v>78424.141820229503</v>
      </c>
      <c r="K30" s="182">
        <v>80923.695913487492</v>
      </c>
      <c r="L30" s="79">
        <v>85385.591031925302</v>
      </c>
      <c r="M30" s="97">
        <v>83088.005116538494</v>
      </c>
      <c r="N30" s="78"/>
    </row>
    <row r="31" spans="2:14" x14ac:dyDescent="0.25">
      <c r="B31" t="s">
        <v>82</v>
      </c>
      <c r="C31" s="102">
        <v>1467.924153212909</v>
      </c>
      <c r="D31" s="103">
        <v>2167.2498881496099</v>
      </c>
      <c r="E31" s="103">
        <v>2649.3811942065936</v>
      </c>
      <c r="F31" s="101">
        <v>1866.7410174509528</v>
      </c>
      <c r="G31" s="104">
        <v>2686.1364682758904</v>
      </c>
      <c r="H31" s="104">
        <v>4928.1026851463002</v>
      </c>
      <c r="I31" s="147">
        <v>4971.5172006984994</v>
      </c>
      <c r="J31" s="78">
        <v>5033.4201694008489</v>
      </c>
      <c r="K31" s="182">
        <v>4292.7527435640022</v>
      </c>
      <c r="L31" s="79">
        <v>4256.673361830166</v>
      </c>
      <c r="M31" s="97">
        <v>8970.7131859759502</v>
      </c>
      <c r="N31" s="78"/>
    </row>
    <row r="32" spans="2:14" s="2" customFormat="1" x14ac:dyDescent="0.25">
      <c r="B32" s="22" t="s">
        <v>83</v>
      </c>
      <c r="C32" s="105">
        <f>SUM(C27:C31)</f>
        <v>338437.35388858878</v>
      </c>
      <c r="D32" s="106">
        <f t="shared" ref="D32:I32" si="8">SUM(D27:D31)</f>
        <v>392544.26414148504</v>
      </c>
      <c r="E32" s="106">
        <f t="shared" si="8"/>
        <v>367856.00315994193</v>
      </c>
      <c r="F32" s="107">
        <f t="shared" si="8"/>
        <v>399344.48199508095</v>
      </c>
      <c r="G32" s="106">
        <f t="shared" si="8"/>
        <v>380560.68987343408</v>
      </c>
      <c r="H32" s="106">
        <f t="shared" si="8"/>
        <v>391507.69538626546</v>
      </c>
      <c r="I32" s="149">
        <f t="shared" si="8"/>
        <v>361381.03488028655</v>
      </c>
      <c r="J32" s="81">
        <f>SUM(J27:J31)</f>
        <v>324434.12686753157</v>
      </c>
      <c r="K32" s="206">
        <f t="shared" ref="K32:M32" si="9">SUM(K27:K31)</f>
        <v>306116.10590516595</v>
      </c>
      <c r="L32" s="81">
        <f t="shared" si="9"/>
        <v>323712.53782803786</v>
      </c>
      <c r="M32" s="95">
        <f t="shared" si="9"/>
        <v>340575.83626098</v>
      </c>
      <c r="N32" s="81">
        <f>SUM(N27:N31)</f>
        <v>0</v>
      </c>
    </row>
    <row r="33" spans="2:14" x14ac:dyDescent="0.25">
      <c r="C33" s="108"/>
      <c r="D33" s="109"/>
      <c r="E33" s="109"/>
      <c r="F33" s="110"/>
      <c r="G33" s="109"/>
      <c r="H33" s="109"/>
      <c r="I33" s="147"/>
      <c r="J33" s="78"/>
      <c r="K33" s="225"/>
      <c r="L33" s="249"/>
      <c r="M33" s="220"/>
      <c r="N33" s="78"/>
    </row>
    <row r="34" spans="2:14" x14ac:dyDescent="0.25">
      <c r="B34" t="s">
        <v>84</v>
      </c>
      <c r="C34" s="102">
        <v>29571.752523544699</v>
      </c>
      <c r="D34" s="103">
        <v>1691.23823668912</v>
      </c>
      <c r="E34" s="103">
        <v>12713.2034602557</v>
      </c>
      <c r="F34" s="101">
        <v>21682.053034821303</v>
      </c>
      <c r="G34" s="104">
        <v>6629.7572434756894</v>
      </c>
      <c r="H34" s="104">
        <v>14830.597453476601</v>
      </c>
      <c r="I34" s="147">
        <v>20793.776960183801</v>
      </c>
      <c r="J34" s="78">
        <v>19333.4038758321</v>
      </c>
      <c r="K34" s="182">
        <v>23184.3670323316</v>
      </c>
      <c r="L34" s="79">
        <v>29681.958272761301</v>
      </c>
      <c r="M34" s="97">
        <v>52907.884445765696</v>
      </c>
      <c r="N34" s="78"/>
    </row>
    <row r="35" spans="2:14" x14ac:dyDescent="0.25">
      <c r="B35" t="s">
        <v>85</v>
      </c>
      <c r="C35" s="102">
        <v>119031.140023085</v>
      </c>
      <c r="D35" s="103">
        <v>137115.218792687</v>
      </c>
      <c r="E35" s="103">
        <v>142283.77254689499</v>
      </c>
      <c r="F35" s="101">
        <v>124038.34538551199</v>
      </c>
      <c r="G35" s="104">
        <v>118659.59273761</v>
      </c>
      <c r="H35" s="104">
        <v>109026.317853696</v>
      </c>
      <c r="I35" s="147">
        <v>112634.268112327</v>
      </c>
      <c r="J35" s="78">
        <v>127846.984582251</v>
      </c>
      <c r="K35" s="182">
        <v>129507.06162042999</v>
      </c>
      <c r="L35" s="79">
        <v>132575.04452760299</v>
      </c>
      <c r="M35" s="97">
        <v>116378.12206887201</v>
      </c>
      <c r="N35" s="78"/>
    </row>
    <row r="36" spans="2:14" x14ac:dyDescent="0.25">
      <c r="B36" t="s">
        <v>86</v>
      </c>
      <c r="C36" s="102">
        <v>4282.90047849861</v>
      </c>
      <c r="D36" s="103">
        <v>2577.5030600853502</v>
      </c>
      <c r="E36" s="103">
        <v>2235.3424377321098</v>
      </c>
      <c r="F36" s="101">
        <v>2197.5751873200202</v>
      </c>
      <c r="G36" s="104">
        <v>2644.4801081516503</v>
      </c>
      <c r="H36" s="104">
        <v>1182.92471338466</v>
      </c>
      <c r="I36" s="147">
        <v>5914.7603410434303</v>
      </c>
      <c r="J36" s="78">
        <v>6997.2676800347399</v>
      </c>
      <c r="K36" s="182">
        <v>938.12889190951091</v>
      </c>
      <c r="L36" s="79">
        <v>331.09052493431</v>
      </c>
      <c r="M36" s="97">
        <v>920.78049741633299</v>
      </c>
      <c r="N36" s="78"/>
    </row>
    <row r="37" spans="2:14" x14ac:dyDescent="0.25">
      <c r="B37" t="s">
        <v>87</v>
      </c>
      <c r="C37" s="102">
        <v>20476.436098526399</v>
      </c>
      <c r="D37" s="103">
        <v>24044.8688740861</v>
      </c>
      <c r="E37" s="103">
        <v>24671.312709483998</v>
      </c>
      <c r="F37" s="101">
        <v>22681.880624633402</v>
      </c>
      <c r="G37" s="104">
        <v>26646.1966506838</v>
      </c>
      <c r="H37" s="104">
        <v>25229.4423519425</v>
      </c>
      <c r="I37" s="147">
        <v>27952.673685292502</v>
      </c>
      <c r="J37" s="78">
        <v>25066.324598684401</v>
      </c>
      <c r="K37" s="182">
        <v>26031.2894539798</v>
      </c>
      <c r="L37" s="79">
        <v>24533.392928106299</v>
      </c>
      <c r="M37" s="97">
        <v>23440.644565245402</v>
      </c>
      <c r="N37" s="78"/>
    </row>
    <row r="38" spans="2:14" x14ac:dyDescent="0.25">
      <c r="B38" t="s">
        <v>88</v>
      </c>
      <c r="C38" s="102">
        <v>16624.998023773802</v>
      </c>
      <c r="D38" s="103">
        <v>16162.1985144882</v>
      </c>
      <c r="E38" s="103">
        <v>13821.105163877699</v>
      </c>
      <c r="F38" s="101">
        <v>17138.6398801252</v>
      </c>
      <c r="G38" s="104">
        <v>17069.296587197699</v>
      </c>
      <c r="H38" s="104">
        <v>18095.479654818198</v>
      </c>
      <c r="I38" s="147">
        <v>17920.026685922898</v>
      </c>
      <c r="J38" s="78">
        <v>23096.316562132801</v>
      </c>
      <c r="K38" s="182">
        <v>24018.528391310698</v>
      </c>
      <c r="L38" s="79">
        <v>22806.338860491298</v>
      </c>
      <c r="M38" s="97">
        <v>22972.7915285536</v>
      </c>
      <c r="N38" s="78"/>
    </row>
    <row r="39" spans="2:14" x14ac:dyDescent="0.25">
      <c r="B39" t="s">
        <v>89</v>
      </c>
      <c r="C39" s="102">
        <v>95606.865122503194</v>
      </c>
      <c r="D39" s="103">
        <v>87525.278551995609</v>
      </c>
      <c r="E39" s="103">
        <v>102420.04644723081</v>
      </c>
      <c r="F39" s="101">
        <v>101428.53804465599</v>
      </c>
      <c r="G39" s="104">
        <v>108779.252031525</v>
      </c>
      <c r="H39" s="104">
        <v>119422.127669967</v>
      </c>
      <c r="I39" s="147">
        <v>130891.471856473</v>
      </c>
      <c r="J39" s="78">
        <v>120539.86296086</v>
      </c>
      <c r="K39" s="182">
        <v>129502.40360244999</v>
      </c>
      <c r="L39" s="79">
        <v>130448.57592796101</v>
      </c>
      <c r="M39" s="97">
        <v>122857.96637113699</v>
      </c>
      <c r="N39" s="78"/>
    </row>
    <row r="40" spans="2:14" s="2" customFormat="1" x14ac:dyDescent="0.25">
      <c r="B40" s="22" t="s">
        <v>90</v>
      </c>
      <c r="C40" s="105">
        <f t="shared" ref="C40:I40" si="10">SUM(C34:C39)</f>
        <v>285594.09226993169</v>
      </c>
      <c r="D40" s="106">
        <f t="shared" si="10"/>
        <v>269116.30603003141</v>
      </c>
      <c r="E40" s="106">
        <f t="shared" si="10"/>
        <v>298144.78276547528</v>
      </c>
      <c r="F40" s="107">
        <f t="shared" si="10"/>
        <v>289167.03215706791</v>
      </c>
      <c r="G40" s="106">
        <f t="shared" si="10"/>
        <v>280428.57535864384</v>
      </c>
      <c r="H40" s="106">
        <f t="shared" si="10"/>
        <v>287786.88969728496</v>
      </c>
      <c r="I40" s="149">
        <f t="shared" si="10"/>
        <v>316106.97764124267</v>
      </c>
      <c r="J40" s="81">
        <f>SUM(J34:J39)</f>
        <v>322880.16025979503</v>
      </c>
      <c r="K40" s="206">
        <f t="shared" ref="K40:M40" si="11">SUM(K34:K39)</f>
        <v>333181.77899241162</v>
      </c>
      <c r="L40" s="81">
        <f t="shared" si="11"/>
        <v>340376.4010418572</v>
      </c>
      <c r="M40" s="95">
        <f t="shared" si="11"/>
        <v>339478.18947699002</v>
      </c>
      <c r="N40" s="81">
        <f>SUM(N34:N39)</f>
        <v>0</v>
      </c>
    </row>
    <row r="41" spans="2:14" x14ac:dyDescent="0.25">
      <c r="B41" s="64"/>
      <c r="C41" s="118"/>
      <c r="D41" s="111"/>
      <c r="E41" s="111"/>
      <c r="F41" s="119"/>
      <c r="G41" s="111"/>
      <c r="H41" s="111"/>
      <c r="I41" s="152"/>
      <c r="J41" s="191"/>
      <c r="K41" s="226"/>
      <c r="L41" s="250"/>
      <c r="M41" s="221"/>
      <c r="N41" s="191"/>
    </row>
    <row r="42" spans="2:14" s="2" customFormat="1" ht="15.75" thickBot="1" x14ac:dyDescent="0.3">
      <c r="B42" s="35" t="s">
        <v>91</v>
      </c>
      <c r="C42" s="112">
        <f t="shared" ref="C42:I42" si="12">C25+C32+C40</f>
        <v>876772.39814875741</v>
      </c>
      <c r="D42" s="113">
        <f t="shared" si="12"/>
        <v>920858.74517932616</v>
      </c>
      <c r="E42" s="113">
        <f t="shared" si="12"/>
        <v>938825.44604573539</v>
      </c>
      <c r="F42" s="114">
        <f t="shared" si="12"/>
        <v>956478.72799009003</v>
      </c>
      <c r="G42" s="113">
        <f t="shared" si="12"/>
        <v>944445.39868773241</v>
      </c>
      <c r="H42" s="113">
        <f t="shared" si="12"/>
        <v>962771.90591966314</v>
      </c>
      <c r="I42" s="150">
        <f t="shared" si="12"/>
        <v>985029.33076508797</v>
      </c>
      <c r="J42" s="189">
        <f>J25+J32+J40</f>
        <v>962609.80478103261</v>
      </c>
      <c r="K42" s="227">
        <f t="shared" ref="K42:M42" si="13">K25+K32+K40</f>
        <v>980900.40755867213</v>
      </c>
      <c r="L42" s="189">
        <f t="shared" si="13"/>
        <v>989372.52852197341</v>
      </c>
      <c r="M42" s="222">
        <f t="shared" si="13"/>
        <v>1009711.2775277544</v>
      </c>
      <c r="N42" s="189">
        <f>N25+N32+N40</f>
        <v>0</v>
      </c>
    </row>
  </sheetData>
  <pageMargins left="0.7" right="0.7" top="0.75" bottom="0.75" header="0.3" footer="0.3"/>
  <pageSetup paperSize="9" orientation="portrait" r:id="rId1"/>
  <customProperties>
    <customPr name="_pios_id" r:id="rId2"/>
    <customPr name="SheetOptions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2EFA-82BC-4E45-8438-4FF311AFC445}">
  <dimension ref="B1:N51"/>
  <sheetViews>
    <sheetView showGridLines="0" zoomScale="90" zoomScaleNormal="90" workbookViewId="0">
      <selection activeCell="S31" sqref="S31"/>
    </sheetView>
  </sheetViews>
  <sheetFormatPr defaultRowHeight="15" x14ac:dyDescent="0.25"/>
  <cols>
    <col min="2" max="2" width="55.5703125" customWidth="1"/>
    <col min="3" max="8" width="15.7109375" customWidth="1"/>
    <col min="9" max="9" width="15.7109375" style="126" customWidth="1"/>
    <col min="10" max="10" width="15.7109375" style="55" customWidth="1"/>
    <col min="11" max="11" width="15.7109375" style="126" customWidth="1"/>
    <col min="12" max="12" width="15.7109375" style="197" customWidth="1"/>
    <col min="13" max="13" width="15.7109375" style="122" customWidth="1"/>
    <col min="14" max="14" width="15.7109375" style="55" hidden="1" customWidth="1"/>
  </cols>
  <sheetData>
    <row r="1" spans="2:14" x14ac:dyDescent="0.25">
      <c r="B1" t="s">
        <v>28</v>
      </c>
      <c r="E1" s="128"/>
      <c r="F1" s="128"/>
      <c r="G1" s="128"/>
      <c r="H1" s="128"/>
      <c r="I1" s="153"/>
      <c r="J1" s="192"/>
      <c r="K1" s="153"/>
      <c r="L1" s="260"/>
      <c r="M1" s="232"/>
      <c r="N1" s="192"/>
    </row>
    <row r="2" spans="2:14" x14ac:dyDescent="0.25">
      <c r="B2" s="20"/>
      <c r="C2" s="8"/>
      <c r="D2" s="8"/>
      <c r="E2" s="8"/>
      <c r="F2" s="8"/>
      <c r="G2" s="8"/>
      <c r="H2" s="8"/>
      <c r="I2" s="143"/>
      <c r="J2" s="187"/>
      <c r="K2" s="143"/>
      <c r="L2" s="261"/>
      <c r="M2" s="233"/>
      <c r="N2" s="187"/>
    </row>
    <row r="3" spans="2:14" x14ac:dyDescent="0.25">
      <c r="B3" s="20" t="s">
        <v>33</v>
      </c>
      <c r="C3" s="29" t="s">
        <v>57</v>
      </c>
      <c r="D3" s="27" t="s">
        <v>58</v>
      </c>
      <c r="E3" s="27" t="s">
        <v>59</v>
      </c>
      <c r="F3" s="28" t="s">
        <v>60</v>
      </c>
      <c r="G3" s="27" t="s">
        <v>57</v>
      </c>
      <c r="H3" s="27" t="s">
        <v>58</v>
      </c>
      <c r="I3" s="144" t="s">
        <v>59</v>
      </c>
      <c r="J3" s="193" t="s">
        <v>60</v>
      </c>
      <c r="K3" s="224" t="s">
        <v>57</v>
      </c>
      <c r="L3" s="248" t="s">
        <v>58</v>
      </c>
      <c r="M3" s="219" t="s">
        <v>59</v>
      </c>
      <c r="N3" s="193" t="s">
        <v>60</v>
      </c>
    </row>
    <row r="4" spans="2:14" ht="30" x14ac:dyDescent="0.25">
      <c r="B4" s="34" t="s">
        <v>163</v>
      </c>
      <c r="C4" s="30">
        <v>2022</v>
      </c>
      <c r="D4" s="16">
        <v>2022</v>
      </c>
      <c r="E4" s="16">
        <v>2022</v>
      </c>
      <c r="F4" s="17">
        <v>2022</v>
      </c>
      <c r="G4" s="16">
        <v>2023</v>
      </c>
      <c r="H4" s="16">
        <v>2023</v>
      </c>
      <c r="I4" s="145">
        <v>2023</v>
      </c>
      <c r="J4" s="57">
        <v>2023</v>
      </c>
      <c r="K4" s="204">
        <v>2024</v>
      </c>
      <c r="L4" s="57">
        <v>2024</v>
      </c>
      <c r="M4" s="201">
        <v>2024</v>
      </c>
      <c r="N4" s="57">
        <v>2024</v>
      </c>
    </row>
    <row r="5" spans="2:14" x14ac:dyDescent="0.25">
      <c r="C5" s="32"/>
      <c r="D5" s="15"/>
      <c r="E5" s="15"/>
      <c r="F5" s="11"/>
      <c r="G5" s="15"/>
      <c r="H5" s="15"/>
      <c r="I5" s="146"/>
      <c r="J5" s="56"/>
      <c r="K5" s="203"/>
      <c r="L5" s="196"/>
      <c r="M5" s="200"/>
      <c r="N5" s="56"/>
    </row>
    <row r="6" spans="2:14" x14ac:dyDescent="0.25">
      <c r="B6" t="s">
        <v>92</v>
      </c>
      <c r="C6" s="33"/>
      <c r="D6" s="23"/>
      <c r="E6" s="23"/>
      <c r="F6" s="12"/>
      <c r="G6" s="6"/>
      <c r="H6" s="6"/>
      <c r="I6" s="47"/>
      <c r="J6" s="194"/>
      <c r="K6" s="49"/>
      <c r="L6" s="194"/>
      <c r="M6" s="234"/>
      <c r="N6" s="194"/>
    </row>
    <row r="7" spans="2:14" x14ac:dyDescent="0.25">
      <c r="B7" t="s">
        <v>93</v>
      </c>
      <c r="C7" s="33">
        <v>235.37421035197758</v>
      </c>
      <c r="D7" s="23">
        <v>13457.496292708985</v>
      </c>
      <c r="E7" s="23">
        <v>30726.16296754936</v>
      </c>
      <c r="F7" s="12">
        <v>46407.240252863972</v>
      </c>
      <c r="G7" s="6">
        <v>18128.814264945398</v>
      </c>
      <c r="H7" s="6">
        <v>42843.269265883398</v>
      </c>
      <c r="I7" s="47">
        <v>69568.923862690106</v>
      </c>
      <c r="J7" s="194">
        <v>84879.612711695896</v>
      </c>
      <c r="K7" s="49">
        <v>26133.787451055759</v>
      </c>
      <c r="L7" s="194">
        <v>51341.027627524767</v>
      </c>
      <c r="M7" s="234">
        <v>68536.588031420644</v>
      </c>
      <c r="N7" s="194"/>
    </row>
    <row r="8" spans="2:14" s="126" customFormat="1" x14ac:dyDescent="0.25">
      <c r="B8" s="126" t="s">
        <v>94</v>
      </c>
      <c r="C8" s="49">
        <v>-14063.664353967853</v>
      </c>
      <c r="D8" s="47">
        <v>-12730.016453831699</v>
      </c>
      <c r="E8" s="47">
        <v>-22824.698199934999</v>
      </c>
      <c r="F8" s="50">
        <v>-22824.698178946826</v>
      </c>
      <c r="G8" s="127">
        <v>0</v>
      </c>
      <c r="H8" s="127">
        <v>-1339.1589653251099</v>
      </c>
      <c r="I8" s="47">
        <v>-1339.1589653251099</v>
      </c>
      <c r="J8" s="194">
        <v>-1339.1589653251099</v>
      </c>
      <c r="K8" s="49">
        <v>0</v>
      </c>
      <c r="L8" s="194">
        <v>-131.374</v>
      </c>
      <c r="M8" s="234">
        <v>-131.374</v>
      </c>
      <c r="N8" s="194"/>
    </row>
    <row r="9" spans="2:14" x14ac:dyDescent="0.25">
      <c r="B9" s="2" t="s">
        <v>95</v>
      </c>
      <c r="C9" s="37">
        <f t="shared" ref="C9:J9" si="0">SUM(C7:C8)</f>
        <v>-13828.290143615875</v>
      </c>
      <c r="D9" s="36">
        <f t="shared" si="0"/>
        <v>727.47983887728697</v>
      </c>
      <c r="E9" s="36">
        <f t="shared" si="0"/>
        <v>7901.4647676143613</v>
      </c>
      <c r="F9" s="13">
        <f t="shared" si="0"/>
        <v>23582.542073917146</v>
      </c>
      <c r="G9" s="7">
        <f t="shared" si="0"/>
        <v>18128.814264945398</v>
      </c>
      <c r="H9" s="7">
        <f t="shared" si="0"/>
        <v>41504.110300558292</v>
      </c>
      <c r="I9" s="154">
        <f t="shared" si="0"/>
        <v>68229.764897364992</v>
      </c>
      <c r="J9" s="195">
        <f t="shared" si="0"/>
        <v>83540.453746370782</v>
      </c>
      <c r="K9" s="229">
        <f t="shared" ref="K9:N9" si="1">SUM(K7:K8)</f>
        <v>26133.787451055759</v>
      </c>
      <c r="L9" s="195">
        <f t="shared" si="1"/>
        <v>51209.653627524764</v>
      </c>
      <c r="M9" s="38">
        <f t="shared" si="1"/>
        <v>68405.214031420648</v>
      </c>
      <c r="N9" s="195">
        <f t="shared" si="1"/>
        <v>0</v>
      </c>
    </row>
    <row r="10" spans="2:14" ht="8.1" customHeight="1" x14ac:dyDescent="0.25">
      <c r="C10" s="33"/>
      <c r="D10" s="23"/>
      <c r="E10" s="23"/>
      <c r="F10" s="12"/>
      <c r="G10" s="6"/>
      <c r="H10" s="6"/>
      <c r="I10" s="47"/>
      <c r="J10" s="194"/>
      <c r="K10" s="49"/>
      <c r="L10" s="194"/>
      <c r="M10" s="234"/>
      <c r="N10" s="194"/>
    </row>
    <row r="11" spans="2:14" x14ac:dyDescent="0.25">
      <c r="B11" t="s">
        <v>96</v>
      </c>
      <c r="C11" s="33">
        <v>730.1140191227538</v>
      </c>
      <c r="D11" s="23">
        <v>1105.645165152554</v>
      </c>
      <c r="E11" s="23">
        <v>3225.213702434532</v>
      </c>
      <c r="F11" s="12">
        <v>5657.8827895230597</v>
      </c>
      <c r="G11" s="6">
        <v>3181.1644985012349</v>
      </c>
      <c r="H11" s="6">
        <v>6823.9849642093704</v>
      </c>
      <c r="I11" s="47">
        <v>8743.0118927103904</v>
      </c>
      <c r="J11" s="194">
        <v>11303.325434712338</v>
      </c>
      <c r="K11" s="49">
        <v>2608.6650252071013</v>
      </c>
      <c r="L11" s="194">
        <v>6782.5112762905492</v>
      </c>
      <c r="M11" s="234">
        <v>10996.388595232576</v>
      </c>
      <c r="N11" s="194"/>
    </row>
    <row r="12" spans="2:14" x14ac:dyDescent="0.25">
      <c r="B12" t="s">
        <v>97</v>
      </c>
      <c r="C12" s="33">
        <v>1123.918505758927</v>
      </c>
      <c r="D12" s="23">
        <v>2290.483730696058</v>
      </c>
      <c r="E12" s="23">
        <v>3249.5256566615335</v>
      </c>
      <c r="F12" s="12">
        <v>4574.7107550069913</v>
      </c>
      <c r="G12" s="6">
        <v>1678.7163593968612</v>
      </c>
      <c r="H12" s="6">
        <v>3278.8542068917809</v>
      </c>
      <c r="I12" s="47">
        <v>4955.8946018918823</v>
      </c>
      <c r="J12" s="194">
        <v>6566.0178458086757</v>
      </c>
      <c r="K12" s="49">
        <v>1881.5687375693501</v>
      </c>
      <c r="L12" s="194">
        <v>3885.7500168004003</v>
      </c>
      <c r="M12" s="234">
        <v>5888.3190574330292</v>
      </c>
      <c r="N12" s="194"/>
    </row>
    <row r="13" spans="2:14" ht="8.1" customHeight="1" x14ac:dyDescent="0.25">
      <c r="C13" s="33"/>
      <c r="D13" s="23"/>
      <c r="E13" s="23"/>
      <c r="F13" s="12"/>
      <c r="G13" s="6"/>
      <c r="H13" s="6"/>
      <c r="I13" s="47"/>
      <c r="J13" s="194"/>
      <c r="K13" s="49"/>
      <c r="L13" s="194"/>
      <c r="M13" s="234"/>
      <c r="N13" s="194"/>
    </row>
    <row r="14" spans="2:14" s="2" customFormat="1" x14ac:dyDescent="0.25">
      <c r="B14" s="2" t="s">
        <v>98</v>
      </c>
      <c r="C14" s="37">
        <f t="shared" ref="C14:I14" si="2">SUM(C9:C12)</f>
        <v>-11974.257618734195</v>
      </c>
      <c r="D14" s="36">
        <f t="shared" si="2"/>
        <v>4123.608734725899</v>
      </c>
      <c r="E14" s="36">
        <f t="shared" si="2"/>
        <v>14376.204126710427</v>
      </c>
      <c r="F14" s="13">
        <f t="shared" si="2"/>
        <v>33815.135618447195</v>
      </c>
      <c r="G14" s="7">
        <f t="shared" si="2"/>
        <v>22988.695122843495</v>
      </c>
      <c r="H14" s="7">
        <f t="shared" si="2"/>
        <v>51606.949471659442</v>
      </c>
      <c r="I14" s="154">
        <f t="shared" si="2"/>
        <v>81928.671391967262</v>
      </c>
      <c r="J14" s="195">
        <f>SUM(J9:J12)</f>
        <v>101409.7970268918</v>
      </c>
      <c r="K14" s="229">
        <f t="shared" ref="K14:M14" si="3">SUM(K9:K12)</f>
        <v>30624.021213832209</v>
      </c>
      <c r="L14" s="195">
        <f t="shared" si="3"/>
        <v>61877.914920615709</v>
      </c>
      <c r="M14" s="38">
        <f t="shared" si="3"/>
        <v>85289.921684086265</v>
      </c>
      <c r="N14" s="195">
        <f>SUM(N9:N12)</f>
        <v>0</v>
      </c>
    </row>
    <row r="15" spans="2:14" s="2" customFormat="1" ht="8.1" customHeight="1" x14ac:dyDescent="0.25">
      <c r="C15" s="33"/>
      <c r="D15" s="23"/>
      <c r="E15" s="23"/>
      <c r="F15" s="12"/>
      <c r="G15" s="6"/>
      <c r="H15" s="6"/>
      <c r="I15" s="47"/>
      <c r="J15" s="194"/>
      <c r="K15" s="49"/>
      <c r="L15" s="194"/>
      <c r="M15" s="234"/>
      <c r="N15" s="194"/>
    </row>
    <row r="16" spans="2:14" x14ac:dyDescent="0.25">
      <c r="B16" t="s">
        <v>99</v>
      </c>
      <c r="C16" s="33">
        <v>27104.660113485297</v>
      </c>
      <c r="D16" s="23">
        <v>42858.922554652781</v>
      </c>
      <c r="E16" s="23">
        <v>56647.919431039154</v>
      </c>
      <c r="F16" s="12">
        <v>76117.697376682903</v>
      </c>
      <c r="G16" s="6">
        <v>15299.8053384716</v>
      </c>
      <c r="H16" s="6">
        <v>30161.264471938801</v>
      </c>
      <c r="I16" s="47">
        <v>46219.191397239498</v>
      </c>
      <c r="J16" s="194">
        <v>61332.313958079496</v>
      </c>
      <c r="K16" s="49">
        <v>16044.490852066911</v>
      </c>
      <c r="L16" s="194">
        <v>31375.869206375359</v>
      </c>
      <c r="M16" s="234">
        <v>48040.247564215657</v>
      </c>
      <c r="N16" s="194"/>
    </row>
    <row r="17" spans="2:14" ht="30" x14ac:dyDescent="0.25">
      <c r="B17" s="39" t="s">
        <v>165</v>
      </c>
      <c r="C17" s="33">
        <v>500</v>
      </c>
      <c r="D17" s="23">
        <v>1273.8057289933399</v>
      </c>
      <c r="E17" s="23">
        <v>500</v>
      </c>
      <c r="F17" s="12">
        <v>500</v>
      </c>
      <c r="G17" s="6">
        <v>3261.9976500000002</v>
      </c>
      <c r="H17" s="6">
        <v>2860.6147256372301</v>
      </c>
      <c r="I17" s="47">
        <v>2494.2740418953899</v>
      </c>
      <c r="J17" s="194">
        <v>8630.2740418953908</v>
      </c>
      <c r="K17" s="49">
        <v>2206</v>
      </c>
      <c r="L17" s="194">
        <v>-3379.5487176969109</v>
      </c>
      <c r="M17" s="234">
        <v>3601.5600922844505</v>
      </c>
      <c r="N17" s="194"/>
    </row>
    <row r="18" spans="2:14" x14ac:dyDescent="0.25">
      <c r="B18" t="s">
        <v>164</v>
      </c>
      <c r="C18" s="33">
        <v>-1455.3273283993299</v>
      </c>
      <c r="D18" s="23">
        <v>15283.564290209601</v>
      </c>
      <c r="E18" s="23">
        <v>11891.6724888761</v>
      </c>
      <c r="F18" s="12">
        <v>2296.8166375502501</v>
      </c>
      <c r="G18" s="6">
        <v>-3463.2980187536</v>
      </c>
      <c r="H18" s="6">
        <v>-7306.4963357095194</v>
      </c>
      <c r="I18" s="47">
        <v>-978.14490175285505</v>
      </c>
      <c r="J18" s="194">
        <v>-174.389163976264</v>
      </c>
      <c r="K18" s="49">
        <v>-1481.96235384172</v>
      </c>
      <c r="L18" s="194">
        <v>497.76535738597198</v>
      </c>
      <c r="M18" s="234">
        <v>-2343.8743146035899</v>
      </c>
      <c r="N18" s="194"/>
    </row>
    <row r="19" spans="2:14" x14ac:dyDescent="0.25">
      <c r="B19" t="s">
        <v>100</v>
      </c>
      <c r="C19" s="33">
        <v>-911.99540302209607</v>
      </c>
      <c r="D19" s="23">
        <v>-1932.3762355756598</v>
      </c>
      <c r="E19" s="23">
        <v>-3387.4944062044401</v>
      </c>
      <c r="F19" s="12">
        <v>-4378.1443104911395</v>
      </c>
      <c r="G19" s="6">
        <v>-1012.35642166327</v>
      </c>
      <c r="H19" s="6">
        <v>-2208.3785090025599</v>
      </c>
      <c r="I19" s="47">
        <v>-4102.3144566151996</v>
      </c>
      <c r="J19" s="194">
        <v>-6855.4777315824604</v>
      </c>
      <c r="K19" s="49">
        <v>-2248.2309276531701</v>
      </c>
      <c r="L19" s="194">
        <v>-4853.4651642188201</v>
      </c>
      <c r="M19" s="234">
        <v>-6980.5928046369199</v>
      </c>
      <c r="N19" s="194"/>
    </row>
    <row r="20" spans="2:14" x14ac:dyDescent="0.25">
      <c r="B20" t="s">
        <v>101</v>
      </c>
      <c r="C20" s="33">
        <v>0</v>
      </c>
      <c r="D20" s="23">
        <v>0</v>
      </c>
      <c r="E20" s="40">
        <v>28.319344140178199</v>
      </c>
      <c r="F20" s="14">
        <v>137.28599455363099</v>
      </c>
      <c r="G20" s="10">
        <v>13.0887142803959</v>
      </c>
      <c r="H20" s="10">
        <v>12.996042809873201</v>
      </c>
      <c r="I20" s="47">
        <v>-37.844824087038603</v>
      </c>
      <c r="J20" s="194">
        <v>-12.7294906260927</v>
      </c>
      <c r="K20" s="230">
        <v>9.2812224249112809</v>
      </c>
      <c r="L20" s="262">
        <v>9.5594934403832799</v>
      </c>
      <c r="M20" s="235">
        <v>9.50283838015722</v>
      </c>
      <c r="N20" s="194"/>
    </row>
    <row r="21" spans="2:14" x14ac:dyDescent="0.25">
      <c r="B21" t="s">
        <v>102</v>
      </c>
      <c r="C21" s="41">
        <v>-4421.5940454032407</v>
      </c>
      <c r="D21" s="40">
        <v>-7114.32605458118</v>
      </c>
      <c r="E21" s="40">
        <v>-8275.0000000000109</v>
      </c>
      <c r="F21" s="14">
        <v>-13682.906933436099</v>
      </c>
      <c r="G21" s="10">
        <v>-816.22222329386909</v>
      </c>
      <c r="H21" s="10">
        <v>-7531.2971332475499</v>
      </c>
      <c r="I21" s="47">
        <v>-10396.3099499825</v>
      </c>
      <c r="J21" s="194">
        <v>-14269.654951492601</v>
      </c>
      <c r="K21" s="230">
        <v>-11070.9956549128</v>
      </c>
      <c r="L21" s="262">
        <v>-16870.407028093799</v>
      </c>
      <c r="M21" s="235">
        <v>-22113.725567565198</v>
      </c>
      <c r="N21" s="194"/>
    </row>
    <row r="22" spans="2:14" x14ac:dyDescent="0.25">
      <c r="B22" t="s">
        <v>103</v>
      </c>
      <c r="C22" s="41">
        <v>-7005.4882620077406</v>
      </c>
      <c r="D22" s="40">
        <v>606.94316342273396</v>
      </c>
      <c r="E22" s="40">
        <v>-8504.4629725951709</v>
      </c>
      <c r="F22" s="14">
        <v>-10615.136603262299</v>
      </c>
      <c r="G22" s="40">
        <v>4450.7790232389998</v>
      </c>
      <c r="H22" s="40">
        <v>506.45312662155402</v>
      </c>
      <c r="I22" s="47">
        <v>-5417.6717808251797</v>
      </c>
      <c r="J22" s="194">
        <v>-9275.4604785292795</v>
      </c>
      <c r="K22" s="230">
        <v>-2573.3899272702502</v>
      </c>
      <c r="L22" s="262">
        <v>5004.5002471176495</v>
      </c>
      <c r="M22" s="235">
        <v>-5446.8787514116802</v>
      </c>
      <c r="N22" s="194"/>
    </row>
    <row r="23" spans="2:14" s="2" customFormat="1" x14ac:dyDescent="0.25">
      <c r="B23" t="s">
        <v>104</v>
      </c>
      <c r="C23" s="41">
        <v>1559.31828383374</v>
      </c>
      <c r="D23" s="40">
        <v>-19091.493655067599</v>
      </c>
      <c r="E23" s="40">
        <v>-9106.8756041126016</v>
      </c>
      <c r="F23" s="14">
        <v>-16391.397293258702</v>
      </c>
      <c r="G23" s="40">
        <v>840.28228948738604</v>
      </c>
      <c r="H23" s="40">
        <v>-5606.3935706003704</v>
      </c>
      <c r="I23" s="47">
        <v>-13374.928844272499</v>
      </c>
      <c r="J23" s="194">
        <v>-5264.6612158225498</v>
      </c>
      <c r="K23" s="230">
        <v>-803.05513640619802</v>
      </c>
      <c r="L23" s="262">
        <v>5888.39696261476</v>
      </c>
      <c r="M23" s="235">
        <v>-3206.5511830145401</v>
      </c>
      <c r="N23" s="194"/>
    </row>
    <row r="24" spans="2:14" x14ac:dyDescent="0.25">
      <c r="B24" t="s">
        <v>105</v>
      </c>
      <c r="C24" s="41">
        <v>-9249.62087870293</v>
      </c>
      <c r="D24" s="40">
        <v>-13714.984158023201</v>
      </c>
      <c r="E24" s="40">
        <v>-28726.867336482301</v>
      </c>
      <c r="F24" s="14">
        <v>-39174.664735552302</v>
      </c>
      <c r="G24" s="40">
        <v>-8874.7296404236113</v>
      </c>
      <c r="H24" s="40">
        <v>-15754.014505986299</v>
      </c>
      <c r="I24" s="47">
        <v>-18130.4501231984</v>
      </c>
      <c r="J24" s="194">
        <v>-6982.3141861820204</v>
      </c>
      <c r="K24" s="230">
        <v>-5348.6630604720795</v>
      </c>
      <c r="L24" s="262">
        <v>-4443.5679410815701</v>
      </c>
      <c r="M24" s="235">
        <v>922.47135485522995</v>
      </c>
      <c r="N24" s="194"/>
    </row>
    <row r="25" spans="2:14" s="2" customFormat="1" x14ac:dyDescent="0.25">
      <c r="B25" t="s">
        <v>106</v>
      </c>
      <c r="C25" s="41">
        <v>271.42997094903296</v>
      </c>
      <c r="D25" s="40">
        <v>15133.360209562199</v>
      </c>
      <c r="E25" s="40">
        <v>19193.268525825701</v>
      </c>
      <c r="F25" s="14">
        <v>4892.5134700609206</v>
      </c>
      <c r="G25" s="40">
        <v>-4743.93728464777</v>
      </c>
      <c r="H25" s="40">
        <v>-15019.674815582201</v>
      </c>
      <c r="I25" s="47">
        <v>-11099.871806982101</v>
      </c>
      <c r="J25" s="194">
        <v>3896.8757446474697</v>
      </c>
      <c r="K25" s="230">
        <v>1686.2929932721399</v>
      </c>
      <c r="L25" s="262">
        <v>5263.74345794487</v>
      </c>
      <c r="M25" s="235">
        <v>-10109.3497511447</v>
      </c>
      <c r="N25" s="194"/>
    </row>
    <row r="26" spans="2:14" x14ac:dyDescent="0.25">
      <c r="B26" t="s">
        <v>107</v>
      </c>
      <c r="C26" s="41">
        <v>2833.4729923968503</v>
      </c>
      <c r="D26" s="40">
        <v>-28001.937739549601</v>
      </c>
      <c r="E26" s="40">
        <v>-18586.535479413</v>
      </c>
      <c r="F26" s="14">
        <v>-8116.5836401974402</v>
      </c>
      <c r="G26" s="40">
        <v>21636.953826699199</v>
      </c>
      <c r="H26" s="40">
        <v>31195.834247011197</v>
      </c>
      <c r="I26" s="47">
        <v>40791.1363960499</v>
      </c>
      <c r="J26" s="194">
        <v>24981.557185562</v>
      </c>
      <c r="K26" s="230">
        <v>7313.4367705473305</v>
      </c>
      <c r="L26" s="262">
        <v>2216.6521176474307</v>
      </c>
      <c r="M26" s="235">
        <v>6560.3839279101485</v>
      </c>
      <c r="N26" s="194"/>
    </row>
    <row r="27" spans="2:14" x14ac:dyDescent="0.25">
      <c r="B27" t="s">
        <v>108</v>
      </c>
      <c r="C27" s="41">
        <v>35.485140000001302</v>
      </c>
      <c r="D27" s="40">
        <v>-535.86873035688495</v>
      </c>
      <c r="E27" s="40">
        <v>-612.71802035688597</v>
      </c>
      <c r="F27" s="14">
        <v>-307.10254493078799</v>
      </c>
      <c r="G27" s="40">
        <v>-193.77267803353999</v>
      </c>
      <c r="H27" s="40">
        <v>-189.121898033539</v>
      </c>
      <c r="I27" s="47">
        <v>-166.38985803353901</v>
      </c>
      <c r="J27" s="194">
        <v>-227.59658382826302</v>
      </c>
      <c r="K27" s="230">
        <v>-73.323018067277602</v>
      </c>
      <c r="L27" s="262">
        <v>-73.174468067276109</v>
      </c>
      <c r="M27" s="235">
        <v>-147.18265806728598</v>
      </c>
      <c r="N27" s="194"/>
    </row>
    <row r="28" spans="2:14" x14ac:dyDescent="0.25">
      <c r="B28" s="2" t="s">
        <v>109</v>
      </c>
      <c r="C28" s="37">
        <f t="shared" ref="C28:I28" si="4">SUM(C14:C27)</f>
        <v>-2713.9170356046097</v>
      </c>
      <c r="D28" s="36">
        <f t="shared" si="4"/>
        <v>8889.2181084124313</v>
      </c>
      <c r="E28" s="36">
        <f t="shared" si="4"/>
        <v>25437.43009742715</v>
      </c>
      <c r="F28" s="13">
        <f t="shared" si="4"/>
        <v>25093.513036166114</v>
      </c>
      <c r="G28" s="36">
        <f t="shared" si="4"/>
        <v>49387.2856982054</v>
      </c>
      <c r="H28" s="36">
        <f t="shared" si="4"/>
        <v>62728.735317516053</v>
      </c>
      <c r="I28" s="154">
        <f t="shared" si="4"/>
        <v>107729.34668140273</v>
      </c>
      <c r="J28" s="195">
        <f>SUM(J14:J27)</f>
        <v>157188.53415503661</v>
      </c>
      <c r="K28" s="229">
        <f t="shared" ref="K28:M28" si="5">SUM(K14:K27)</f>
        <v>34283.902973520009</v>
      </c>
      <c r="L28" s="195">
        <f t="shared" si="5"/>
        <v>82514.238443983777</v>
      </c>
      <c r="M28" s="38">
        <f t="shared" si="5"/>
        <v>94075.932431287962</v>
      </c>
      <c r="N28" s="195">
        <f>SUM(N14:N27)</f>
        <v>0</v>
      </c>
    </row>
    <row r="29" spans="2:14" x14ac:dyDescent="0.25">
      <c r="C29" s="33"/>
      <c r="D29" s="23"/>
      <c r="E29" s="23"/>
      <c r="F29" s="12"/>
      <c r="G29" s="23"/>
      <c r="H29" s="23"/>
      <c r="I29" s="47"/>
      <c r="J29" s="194"/>
      <c r="K29" s="49"/>
      <c r="L29" s="194"/>
      <c r="M29" s="234"/>
      <c r="N29" s="194"/>
    </row>
    <row r="30" spans="2:14" x14ac:dyDescent="0.25">
      <c r="B30" t="s">
        <v>110</v>
      </c>
      <c r="C30" s="33">
        <v>-10017.008999999496</v>
      </c>
      <c r="D30" s="23">
        <v>-21783.8552528359</v>
      </c>
      <c r="E30" s="23">
        <v>-29461.115437572895</v>
      </c>
      <c r="F30" s="12">
        <v>-43713.760698839993</v>
      </c>
      <c r="G30" s="23">
        <v>-8945.6018501095186</v>
      </c>
      <c r="H30" s="23">
        <v>-15168.977130326699</v>
      </c>
      <c r="I30" s="47">
        <v>-19703.697214929201</v>
      </c>
      <c r="J30" s="194">
        <v>-40773.8221349823</v>
      </c>
      <c r="K30" s="49">
        <v>-10583.9782574366</v>
      </c>
      <c r="L30" s="194">
        <v>-39227.5925143758</v>
      </c>
      <c r="M30" s="234">
        <v>-68098.883454829396</v>
      </c>
      <c r="N30" s="194"/>
    </row>
    <row r="31" spans="2:14" x14ac:dyDescent="0.25">
      <c r="B31" t="s">
        <v>111</v>
      </c>
      <c r="C31" s="33">
        <v>-85382.990999999995</v>
      </c>
      <c r="D31" s="23">
        <v>-97356.102767485092</v>
      </c>
      <c r="E31" s="23">
        <v>-88133</v>
      </c>
      <c r="F31" s="12">
        <v>-88262.344282954262</v>
      </c>
      <c r="G31" s="23">
        <v>0</v>
      </c>
      <c r="H31" s="23">
        <v>0</v>
      </c>
      <c r="I31" s="47">
        <v>0</v>
      </c>
      <c r="J31" s="194">
        <v>0</v>
      </c>
      <c r="K31" s="49">
        <v>0</v>
      </c>
      <c r="L31" s="194">
        <v>0</v>
      </c>
      <c r="M31" s="234"/>
      <c r="N31" s="194"/>
    </row>
    <row r="32" spans="2:14" x14ac:dyDescent="0.25">
      <c r="B32" t="s">
        <v>112</v>
      </c>
      <c r="C32" s="33">
        <v>0</v>
      </c>
      <c r="D32" s="23">
        <v>662.24258948226702</v>
      </c>
      <c r="E32" s="23">
        <v>1199.6757045716699</v>
      </c>
      <c r="F32" s="12">
        <v>1231.98428115805</v>
      </c>
      <c r="G32" s="23">
        <v>0</v>
      </c>
      <c r="H32" s="23">
        <v>0</v>
      </c>
      <c r="I32" s="47">
        <v>0</v>
      </c>
      <c r="J32" s="194">
        <v>122.09372967388701</v>
      </c>
      <c r="K32" s="49">
        <v>0</v>
      </c>
      <c r="L32" s="194">
        <v>0</v>
      </c>
      <c r="M32" s="234"/>
      <c r="N32" s="194"/>
    </row>
    <row r="33" spans="2:14" x14ac:dyDescent="0.25">
      <c r="B33" t="s">
        <v>113</v>
      </c>
      <c r="C33" s="33">
        <v>0</v>
      </c>
      <c r="D33" s="23">
        <v>0</v>
      </c>
      <c r="E33" s="23">
        <v>0</v>
      </c>
      <c r="F33" s="12">
        <v>0</v>
      </c>
      <c r="G33" s="23">
        <v>0</v>
      </c>
      <c r="H33" s="23">
        <v>3574.5212200000001</v>
      </c>
      <c r="I33" s="47">
        <v>4883.2948499999993</v>
      </c>
      <c r="J33" s="194">
        <v>4883.2948499999993</v>
      </c>
      <c r="K33" s="49">
        <v>0</v>
      </c>
      <c r="L33" s="194">
        <v>0</v>
      </c>
      <c r="M33" s="234">
        <v>2028</v>
      </c>
      <c r="N33" s="194"/>
    </row>
    <row r="34" spans="2:14" x14ac:dyDescent="0.25">
      <c r="B34" t="s">
        <v>114</v>
      </c>
      <c r="C34" s="33">
        <v>0</v>
      </c>
      <c r="D34" s="23">
        <v>0</v>
      </c>
      <c r="E34" s="23">
        <v>0</v>
      </c>
      <c r="F34" s="12">
        <v>0</v>
      </c>
      <c r="G34" s="23">
        <v>0</v>
      </c>
      <c r="H34" s="40">
        <v>932.55681953579801</v>
      </c>
      <c r="I34" s="47">
        <v>923.485246907842</v>
      </c>
      <c r="J34" s="194">
        <v>2018.06157227634</v>
      </c>
      <c r="K34" s="49">
        <v>4017.9905412799903</v>
      </c>
      <c r="L34" s="194">
        <v>4017.9905412798598</v>
      </c>
      <c r="M34" s="234">
        <v>4017.9905412798598</v>
      </c>
      <c r="N34" s="194"/>
    </row>
    <row r="35" spans="2:14" s="2" customFormat="1" x14ac:dyDescent="0.25">
      <c r="B35" t="s">
        <v>115</v>
      </c>
      <c r="C35" s="41">
        <v>1250.4327840701501</v>
      </c>
      <c r="D35" s="40">
        <v>3097.2061928538496</v>
      </c>
      <c r="E35" s="40">
        <v>3641</v>
      </c>
      <c r="F35" s="14">
        <v>4734.6678307555594</v>
      </c>
      <c r="G35" s="40">
        <v>-1375.2503690298699</v>
      </c>
      <c r="H35" s="40">
        <v>461.87800127109</v>
      </c>
      <c r="I35" s="47">
        <v>560.37024257001804</v>
      </c>
      <c r="J35" s="194">
        <v>1772.1617528586198</v>
      </c>
      <c r="K35" s="230">
        <v>441.00906612187697</v>
      </c>
      <c r="L35" s="262">
        <v>811.49194195170696</v>
      </c>
      <c r="M35" s="235">
        <v>-848.52724246045</v>
      </c>
      <c r="N35" s="194"/>
    </row>
    <row r="36" spans="2:14" x14ac:dyDescent="0.25">
      <c r="B36" s="2" t="s">
        <v>116</v>
      </c>
      <c r="C36" s="51">
        <f t="shared" ref="C36:J36" si="6">SUM(C30:C35)</f>
        <v>-94149.567215929346</v>
      </c>
      <c r="D36" s="48">
        <f t="shared" si="6"/>
        <v>-115380.50923798488</v>
      </c>
      <c r="E36" s="48">
        <f t="shared" si="6"/>
        <v>-112753.43973300123</v>
      </c>
      <c r="F36" s="52">
        <f t="shared" si="6"/>
        <v>-126009.45286988065</v>
      </c>
      <c r="G36" s="48">
        <f t="shared" si="6"/>
        <v>-10320.852219139389</v>
      </c>
      <c r="H36" s="48">
        <f t="shared" si="6"/>
        <v>-10200.021089519811</v>
      </c>
      <c r="I36" s="154">
        <f t="shared" si="6"/>
        <v>-13336.546875451344</v>
      </c>
      <c r="J36" s="195">
        <f t="shared" si="6"/>
        <v>-31978.210230173456</v>
      </c>
      <c r="K36" s="231">
        <f t="shared" ref="K36:N36" si="7">SUM(K30:K35)</f>
        <v>-6124.9786500347318</v>
      </c>
      <c r="L36" s="263">
        <f t="shared" si="7"/>
        <v>-34398.110031144228</v>
      </c>
      <c r="M36" s="236">
        <f t="shared" si="7"/>
        <v>-62901.420156009983</v>
      </c>
      <c r="N36" s="195">
        <f t="shared" si="7"/>
        <v>0</v>
      </c>
    </row>
    <row r="37" spans="2:14" x14ac:dyDescent="0.25">
      <c r="C37" s="33"/>
      <c r="D37" s="23"/>
      <c r="E37" s="23"/>
      <c r="F37" s="12"/>
      <c r="G37" s="23"/>
      <c r="H37" s="23"/>
      <c r="I37" s="47"/>
      <c r="J37" s="194"/>
      <c r="K37" s="49"/>
      <c r="L37" s="194"/>
      <c r="M37" s="234"/>
      <c r="N37" s="194"/>
    </row>
    <row r="38" spans="2:14" x14ac:dyDescent="0.25">
      <c r="B38" t="s">
        <v>117</v>
      </c>
      <c r="C38" s="33">
        <v>271068.23704564967</v>
      </c>
      <c r="D38" s="23">
        <v>586540</v>
      </c>
      <c r="E38" s="23">
        <v>873387</v>
      </c>
      <c r="F38" s="12">
        <v>1178067.0849903573</v>
      </c>
      <c r="G38" s="23">
        <v>294256</v>
      </c>
      <c r="H38" s="23">
        <v>601716.21460435202</v>
      </c>
      <c r="I38" s="47">
        <f>Manual!C23</f>
        <v>864295.09004342696</v>
      </c>
      <c r="J38" s="194">
        <v>1087304</v>
      </c>
      <c r="K38" s="49">
        <v>213848.75855490801</v>
      </c>
      <c r="L38" s="194">
        <v>236730.64066046331</v>
      </c>
      <c r="M38" s="234">
        <v>267827.67816000001</v>
      </c>
      <c r="N38" s="194"/>
    </row>
    <row r="39" spans="2:14" x14ac:dyDescent="0.25">
      <c r="B39" t="s">
        <v>118</v>
      </c>
      <c r="C39" s="33">
        <v>-170751</v>
      </c>
      <c r="D39" s="23">
        <v>-459447</v>
      </c>
      <c r="E39" s="23">
        <v>-753499</v>
      </c>
      <c r="F39" s="12">
        <v>-1030217.1174745831</v>
      </c>
      <c r="G39" s="23">
        <v>-334764</v>
      </c>
      <c r="H39" s="23">
        <v>-629292.00235862017</v>
      </c>
      <c r="I39" s="47">
        <f>Manual!C24</f>
        <v>-914845.59277121758</v>
      </c>
      <c r="J39" s="194">
        <v>-1174597.5072254424</v>
      </c>
      <c r="K39" s="49">
        <v>-227545.65789611405</v>
      </c>
      <c r="L39" s="194">
        <v>-227936.24592505564</v>
      </c>
      <c r="M39" s="234">
        <v>-226879</v>
      </c>
      <c r="N39" s="194"/>
    </row>
    <row r="40" spans="2:14" x14ac:dyDescent="0.25">
      <c r="B40" t="s">
        <v>96</v>
      </c>
      <c r="C40" s="33">
        <f t="shared" ref="C40:G40" si="8">-C11</f>
        <v>-730.1140191227538</v>
      </c>
      <c r="D40" s="23">
        <f t="shared" si="8"/>
        <v>-1105.645165152554</v>
      </c>
      <c r="E40" s="23">
        <f t="shared" si="8"/>
        <v>-3225.213702434532</v>
      </c>
      <c r="F40" s="12">
        <v>-5657.8827895230615</v>
      </c>
      <c r="G40" s="23">
        <f t="shared" si="8"/>
        <v>-3181.1644985012349</v>
      </c>
      <c r="H40" s="23">
        <f>-H11</f>
        <v>-6823.9849642093704</v>
      </c>
      <c r="I40" s="47">
        <f>-I11</f>
        <v>-8743.0118927103904</v>
      </c>
      <c r="J40" s="194">
        <f>-J11</f>
        <v>-11303.325434712338</v>
      </c>
      <c r="K40" s="49">
        <v>-2608.6650252071013</v>
      </c>
      <c r="L40" s="194">
        <v>-6782.5112762905492</v>
      </c>
      <c r="M40" s="234">
        <v>-10996.388595232576</v>
      </c>
      <c r="N40" s="194"/>
    </row>
    <row r="41" spans="2:14" x14ac:dyDescent="0.25">
      <c r="B41" t="s">
        <v>119</v>
      </c>
      <c r="C41" s="33">
        <v>-5127.9185057589275</v>
      </c>
      <c r="D41" s="23">
        <v>-10350.483730696058</v>
      </c>
      <c r="E41" s="23">
        <v>-14944.525656661534</v>
      </c>
      <c r="F41" s="12">
        <v>-19769.710755006981</v>
      </c>
      <c r="G41" s="23">
        <v>-4609.7163593968617</v>
      </c>
      <c r="H41" s="23">
        <v>-8776.5315126497499</v>
      </c>
      <c r="I41" s="47">
        <f>-I12+Manual!B26</f>
        <v>-12312.268601891883</v>
      </c>
      <c r="J41" s="194">
        <v>-18358.968342190179</v>
      </c>
      <c r="K41" s="49">
        <v>-5325.1047382192992</v>
      </c>
      <c r="L41" s="194">
        <v>-11039.378190275031</v>
      </c>
      <c r="M41" s="234">
        <v>-16991.00007387223</v>
      </c>
      <c r="N41" s="194"/>
    </row>
    <row r="42" spans="2:14" hidden="1" x14ac:dyDescent="0.25">
      <c r="B42" t="s">
        <v>152</v>
      </c>
      <c r="C42" s="33">
        <v>0</v>
      </c>
      <c r="D42" s="23">
        <v>0</v>
      </c>
      <c r="E42" s="23">
        <v>0</v>
      </c>
      <c r="F42" s="12">
        <v>0</v>
      </c>
      <c r="G42" s="23">
        <v>0</v>
      </c>
      <c r="H42" s="23">
        <v>0</v>
      </c>
      <c r="I42" s="23">
        <v>0</v>
      </c>
      <c r="J42" s="194"/>
      <c r="K42" s="49">
        <v>0</v>
      </c>
      <c r="L42" s="194"/>
      <c r="M42" s="234">
        <v>-16991.00007387223</v>
      </c>
      <c r="N42" s="194"/>
    </row>
    <row r="43" spans="2:14" x14ac:dyDescent="0.25">
      <c r="B43" t="s">
        <v>151</v>
      </c>
      <c r="C43" s="33">
        <v>0</v>
      </c>
      <c r="D43" s="23">
        <v>9239.4761476296499</v>
      </c>
      <c r="E43" s="23">
        <v>0</v>
      </c>
      <c r="F43" s="12">
        <v>0</v>
      </c>
      <c r="G43" s="23">
        <v>0</v>
      </c>
      <c r="H43" s="23">
        <v>0</v>
      </c>
      <c r="I43" s="23">
        <v>0</v>
      </c>
      <c r="J43" s="194"/>
      <c r="K43" s="49">
        <v>0</v>
      </c>
      <c r="L43" s="194">
        <v>0</v>
      </c>
      <c r="M43" s="234">
        <v>0</v>
      </c>
      <c r="N43" s="194"/>
    </row>
    <row r="44" spans="2:14" s="2" customFormat="1" x14ac:dyDescent="0.25">
      <c r="B44" t="s">
        <v>120</v>
      </c>
      <c r="C44" s="33">
        <v>0</v>
      </c>
      <c r="D44" s="40">
        <v>-19622.758999999998</v>
      </c>
      <c r="E44" s="40">
        <v>-19622.758999999998</v>
      </c>
      <c r="F44" s="14">
        <v>-19622.758999999998</v>
      </c>
      <c r="G44" s="40">
        <v>0</v>
      </c>
      <c r="H44" s="40">
        <v>-19633.955710000002</v>
      </c>
      <c r="I44" s="155">
        <v>-19633.9557099999</v>
      </c>
      <c r="J44" s="194">
        <v>-19633.955710000002</v>
      </c>
      <c r="K44" s="230">
        <v>0</v>
      </c>
      <c r="L44" s="262">
        <v>-34430.053879999999</v>
      </c>
      <c r="M44" s="235">
        <v>-34430.053879999999</v>
      </c>
      <c r="N44" s="194"/>
    </row>
    <row r="45" spans="2:14" x14ac:dyDescent="0.25">
      <c r="B45" t="s">
        <v>121</v>
      </c>
      <c r="C45" s="33">
        <v>84.054500000000004</v>
      </c>
      <c r="D45" s="23">
        <v>38.5</v>
      </c>
      <c r="E45" s="40">
        <v>223.50042934780001</v>
      </c>
      <c r="F45" s="14">
        <v>-241.19657065219999</v>
      </c>
      <c r="G45" s="155">
        <v>0</v>
      </c>
      <c r="H45" s="155">
        <v>0</v>
      </c>
      <c r="I45" s="47">
        <f>Manual!C20</f>
        <v>-252.4</v>
      </c>
      <c r="J45" s="194">
        <v>-884.91985</v>
      </c>
      <c r="K45" s="230">
        <v>0</v>
      </c>
      <c r="L45" s="262">
        <v>0</v>
      </c>
      <c r="M45" s="235">
        <v>-1588.9318400000002</v>
      </c>
      <c r="N45" s="194"/>
    </row>
    <row r="46" spans="2:14" x14ac:dyDescent="0.25">
      <c r="B46" s="2" t="s">
        <v>122</v>
      </c>
      <c r="C46" s="37">
        <f>SUM(C38:C45)</f>
        <v>94543.25902076799</v>
      </c>
      <c r="D46" s="36">
        <f>SUM(D38:D45)</f>
        <v>105292.08825178104</v>
      </c>
      <c r="E46" s="36">
        <f>SUM(E38:E45)</f>
        <v>82319.002070251736</v>
      </c>
      <c r="F46" s="36">
        <f>SUM(F38:F45)</f>
        <v>102558.41840059195</v>
      </c>
      <c r="G46" s="37">
        <f t="shared" ref="G46:H46" si="9">SUM(G38:G45)</f>
        <v>-48298.880857898097</v>
      </c>
      <c r="H46" s="36">
        <f t="shared" si="9"/>
        <v>-62810.259941127275</v>
      </c>
      <c r="I46" s="154">
        <f>SUM(I38:I45)</f>
        <v>-91492.138932392787</v>
      </c>
      <c r="J46" s="195">
        <f>SUM(J38:J45)</f>
        <v>-137474.67656234498</v>
      </c>
      <c r="K46" s="229">
        <f t="shared" ref="K46" si="10">SUM(K38:K45)</f>
        <v>-21630.669104632438</v>
      </c>
      <c r="L46" s="195">
        <f>SUM(L38:L45)</f>
        <v>-43457.548611157908</v>
      </c>
      <c r="M46" s="38">
        <f>SUM(M38:M45)</f>
        <v>-40048.69630297702</v>
      </c>
      <c r="N46" s="195">
        <f>SUM(N38:N45)</f>
        <v>0</v>
      </c>
    </row>
    <row r="47" spans="2:14" x14ac:dyDescent="0.25">
      <c r="C47" s="33"/>
      <c r="D47" s="23"/>
      <c r="E47" s="23"/>
      <c r="F47" s="12"/>
      <c r="G47" s="23"/>
      <c r="H47" s="23"/>
      <c r="I47" s="47"/>
      <c r="J47" s="194"/>
      <c r="K47" s="49"/>
      <c r="L47" s="194"/>
      <c r="M47" s="234"/>
      <c r="N47" s="194"/>
    </row>
    <row r="48" spans="2:14" x14ac:dyDescent="0.25">
      <c r="B48" t="s">
        <v>123</v>
      </c>
      <c r="C48" s="33">
        <v>624.76368772826095</v>
      </c>
      <c r="D48" s="23">
        <v>1223.9476613271811</v>
      </c>
      <c r="E48" s="23">
        <v>5566.2749715746795</v>
      </c>
      <c r="F48" s="12">
        <v>-21.750464224710896</v>
      </c>
      <c r="G48" s="23">
        <v>-736.84056539953804</v>
      </c>
      <c r="H48" s="23">
        <v>-178.126932851503</v>
      </c>
      <c r="I48" s="47">
        <v>-107.89034608582999</v>
      </c>
      <c r="J48" s="194">
        <v>-309.84818105711798</v>
      </c>
      <c r="K48" s="49">
        <v>58.443320977719296</v>
      </c>
      <c r="L48" s="194">
        <v>84.9645055862334</v>
      </c>
      <c r="M48" s="234">
        <v>-99.615268661994889</v>
      </c>
      <c r="N48" s="194"/>
    </row>
    <row r="49" spans="2:14" x14ac:dyDescent="0.25">
      <c r="B49" t="s">
        <v>124</v>
      </c>
      <c r="C49" s="49">
        <v>-1695.6612746583328</v>
      </c>
      <c r="D49" s="47">
        <f t="shared" ref="D49:J49" si="11">D28+D36+D46+D48</f>
        <v>24.74478353577183</v>
      </c>
      <c r="E49" s="47">
        <v>568.720684904623</v>
      </c>
      <c r="F49" s="50">
        <v>1620.9249489560866</v>
      </c>
      <c r="G49" s="47">
        <f t="shared" si="11"/>
        <v>-9969.287944231628</v>
      </c>
      <c r="H49" s="47">
        <f t="shared" si="11"/>
        <v>-10459.672645982535</v>
      </c>
      <c r="I49" s="47">
        <f>I28+I36+I46+I48</f>
        <v>2792.770527472775</v>
      </c>
      <c r="J49" s="194">
        <f t="shared" si="11"/>
        <v>-12574.200818538935</v>
      </c>
      <c r="K49" s="49">
        <f t="shared" ref="K49" si="12">K28+K36+K46+K48</f>
        <v>6586.6985398305578</v>
      </c>
      <c r="L49" s="194">
        <v>4743.7331645504592</v>
      </c>
      <c r="M49" s="234">
        <v>8017.3882078477927</v>
      </c>
      <c r="N49" s="194"/>
    </row>
    <row r="50" spans="2:14" x14ac:dyDescent="0.25">
      <c r="B50" t="s">
        <v>125</v>
      </c>
      <c r="C50" s="49">
        <v>24262.302746670801</v>
      </c>
      <c r="D50" s="47">
        <v>24262.302746670801</v>
      </c>
      <c r="E50" s="47">
        <v>24262.302746670801</v>
      </c>
      <c r="F50" s="50">
        <v>24262.302746670801</v>
      </c>
      <c r="G50" s="47">
        <v>25883.145941261399</v>
      </c>
      <c r="H50" s="47">
        <v>25883.145941261399</v>
      </c>
      <c r="I50" s="47">
        <v>25883.145941261399</v>
      </c>
      <c r="J50" s="194">
        <v>25883.145941261399</v>
      </c>
      <c r="K50" s="49">
        <v>13308.478943017901</v>
      </c>
      <c r="L50" s="194">
        <v>13308.478943017901</v>
      </c>
      <c r="M50" s="234">
        <v>13308.478943017901</v>
      </c>
      <c r="N50" s="194"/>
    </row>
    <row r="51" spans="2:14" x14ac:dyDescent="0.25">
      <c r="B51" s="2" t="s">
        <v>126</v>
      </c>
      <c r="C51" s="37">
        <v>22566.930963645802</v>
      </c>
      <c r="D51" s="36">
        <v>24286.564302481598</v>
      </c>
      <c r="E51" s="36">
        <v>24831.140066929998</v>
      </c>
      <c r="F51" s="13">
        <v>25883.145941261399</v>
      </c>
      <c r="G51" s="36">
        <v>15913.1543536108</v>
      </c>
      <c r="H51" s="36">
        <v>15423.473297279001</v>
      </c>
      <c r="I51" s="154">
        <v>28675.916559309899</v>
      </c>
      <c r="J51" s="195">
        <v>13308.478943017901</v>
      </c>
      <c r="K51" s="229">
        <v>19895.1774848479</v>
      </c>
      <c r="L51" s="195">
        <v>18052.212107567899</v>
      </c>
      <c r="M51" s="38">
        <v>21325.0046772895</v>
      </c>
      <c r="N51" s="195"/>
    </row>
  </sheetData>
  <pageMargins left="0.7" right="0.7" top="0.75" bottom="0.75" header="0.3" footer="0.3"/>
  <pageSetup paperSize="9" orientation="portrait" r:id="rId1"/>
  <customProperties>
    <customPr name="_pios_id" r:id="rId2"/>
    <customPr name="SheetOptions" r:id="rId3"/>
  </customProperties>
  <ignoredErrors>
    <ignoredError sqref="C9:J9 I38 I41 I45:I46 I49:J49 D49 G49:H4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420B-E926-4520-B2F8-F4678A0CD2ED}">
  <dimension ref="A1:AA57"/>
  <sheetViews>
    <sheetView showGridLines="0" tabSelected="1" zoomScale="80" zoomScaleNormal="80" workbookViewId="0">
      <selection activeCell="W28" sqref="W27:W28"/>
    </sheetView>
  </sheetViews>
  <sheetFormatPr defaultRowHeight="15" x14ac:dyDescent="0.25"/>
  <cols>
    <col min="2" max="8" width="15.7109375" customWidth="1"/>
    <col min="9" max="9" width="15.7109375" style="55" customWidth="1"/>
    <col min="10" max="10" width="15.7109375" style="126" customWidth="1"/>
    <col min="11" max="11" width="15.7109375" style="197" customWidth="1"/>
    <col min="12" max="12" width="15.7109375" style="122" customWidth="1"/>
    <col min="13" max="13" width="15.7109375" style="55" hidden="1" customWidth="1"/>
    <col min="14" max="14" width="29.5703125" customWidth="1"/>
    <col min="15" max="16" width="15.7109375" customWidth="1"/>
    <col min="17" max="18" width="9.140625" style="5"/>
    <col min="19" max="20" width="12.140625" style="5" bestFit="1" customWidth="1"/>
    <col min="21" max="21" width="11.140625" bestFit="1" customWidth="1"/>
    <col min="22" max="22" width="12.28515625" bestFit="1" customWidth="1"/>
    <col min="23" max="23" width="11.140625" bestFit="1" customWidth="1"/>
  </cols>
  <sheetData>
    <row r="1" spans="1:23" x14ac:dyDescent="0.25">
      <c r="B1" t="s">
        <v>28</v>
      </c>
    </row>
    <row r="4" spans="1:23" x14ac:dyDescent="0.25">
      <c r="A4" s="122"/>
      <c r="Q4" s="130"/>
    </row>
    <row r="5" spans="1:23" x14ac:dyDescent="0.25">
      <c r="A5" s="122"/>
      <c r="B5" s="129" t="s">
        <v>29</v>
      </c>
      <c r="C5" s="56" t="s">
        <v>30</v>
      </c>
      <c r="D5" s="15" t="s">
        <v>31</v>
      </c>
      <c r="E5" s="15" t="s">
        <v>32</v>
      </c>
      <c r="F5" s="32" t="s">
        <v>29</v>
      </c>
      <c r="G5" s="129" t="s">
        <v>30</v>
      </c>
      <c r="H5" s="129" t="s">
        <v>31</v>
      </c>
      <c r="I5" s="196" t="s">
        <v>32</v>
      </c>
      <c r="J5" s="203" t="s">
        <v>29</v>
      </c>
      <c r="K5" s="196" t="s">
        <v>30</v>
      </c>
      <c r="L5" s="200" t="s">
        <v>31</v>
      </c>
      <c r="M5" s="196" t="s">
        <v>32</v>
      </c>
      <c r="N5" s="20" t="s">
        <v>33</v>
      </c>
      <c r="O5" s="25" t="s">
        <v>34</v>
      </c>
      <c r="P5" s="130" t="s">
        <v>34</v>
      </c>
      <c r="Q5" s="130"/>
    </row>
    <row r="6" spans="1:23" x14ac:dyDescent="0.25">
      <c r="A6" s="122"/>
      <c r="B6" s="16">
        <v>2022</v>
      </c>
      <c r="C6" s="57">
        <v>2022</v>
      </c>
      <c r="D6" s="16">
        <v>2022</v>
      </c>
      <c r="E6" s="16">
        <v>2022</v>
      </c>
      <c r="F6" s="30">
        <v>2023</v>
      </c>
      <c r="G6" s="16">
        <v>2023</v>
      </c>
      <c r="H6" s="16">
        <v>2023</v>
      </c>
      <c r="I6" s="57">
        <v>2023</v>
      </c>
      <c r="J6" s="204">
        <v>2024</v>
      </c>
      <c r="K6" s="57">
        <v>2024</v>
      </c>
      <c r="L6" s="201">
        <v>2024</v>
      </c>
      <c r="M6" s="57">
        <v>2024</v>
      </c>
      <c r="N6" s="21" t="s">
        <v>153</v>
      </c>
      <c r="O6" s="26">
        <v>2024</v>
      </c>
      <c r="P6" s="19">
        <v>2023</v>
      </c>
      <c r="Q6" s="130"/>
    </row>
    <row r="7" spans="1:23" x14ac:dyDescent="0.25">
      <c r="A7" s="122"/>
      <c r="B7" s="122"/>
      <c r="F7" s="135"/>
      <c r="G7" s="122"/>
      <c r="H7" s="122"/>
      <c r="I7" s="197"/>
      <c r="J7" s="237"/>
      <c r="K7" s="253"/>
      <c r="L7" s="240"/>
      <c r="M7" s="197"/>
      <c r="N7" s="122"/>
      <c r="O7" s="76"/>
      <c r="P7" s="122"/>
      <c r="Q7" s="130"/>
    </row>
    <row r="8" spans="1:23" x14ac:dyDescent="0.25">
      <c r="A8" s="122"/>
      <c r="B8" s="122"/>
      <c r="F8" s="31"/>
      <c r="G8" s="122"/>
      <c r="H8" s="122"/>
      <c r="I8" s="197"/>
      <c r="J8" s="205"/>
      <c r="L8" s="241"/>
      <c r="M8" s="197"/>
      <c r="N8" s="2" t="s">
        <v>144</v>
      </c>
      <c r="O8" s="246"/>
      <c r="P8" s="122"/>
      <c r="Q8" s="130"/>
    </row>
    <row r="9" spans="1:23" x14ac:dyDescent="0.25">
      <c r="A9" s="122"/>
      <c r="B9" s="23">
        <v>175044.19044380408</v>
      </c>
      <c r="C9" s="136">
        <v>205016.69500913759</v>
      </c>
      <c r="D9" s="6">
        <v>207904.05167428532</v>
      </c>
      <c r="E9" s="4">
        <v>198169.70342129498</v>
      </c>
      <c r="F9" s="131">
        <v>213511.15955694401</v>
      </c>
      <c r="G9" s="136">
        <v>216309.42586008701</v>
      </c>
      <c r="H9" s="6">
        <v>221253.43692776791</v>
      </c>
      <c r="I9" s="198">
        <v>219406.09246945757</v>
      </c>
      <c r="J9" s="238">
        <v>230523.74813351146</v>
      </c>
      <c r="K9" s="199">
        <v>219513.12617418112</v>
      </c>
      <c r="L9" s="256">
        <v>217726.77474545769</v>
      </c>
      <c r="M9" s="198"/>
      <c r="N9" t="s">
        <v>154</v>
      </c>
      <c r="O9" s="256">
        <v>667763.92630150903</v>
      </c>
      <c r="P9" s="4">
        <v>651019.4223447995</v>
      </c>
      <c r="Q9" s="130"/>
      <c r="S9" s="156"/>
      <c r="T9" s="156"/>
    </row>
    <row r="10" spans="1:23" x14ac:dyDescent="0.25">
      <c r="A10" s="122"/>
      <c r="B10" s="141">
        <v>57665.691781141497</v>
      </c>
      <c r="C10" s="136">
        <v>61328.910384375697</v>
      </c>
      <c r="D10" s="6">
        <v>68832.998041922707</v>
      </c>
      <c r="E10" s="4">
        <v>72706.909755959496</v>
      </c>
      <c r="F10" s="33">
        <v>73155.746801033893</v>
      </c>
      <c r="G10" s="136">
        <v>64990.5921263942</v>
      </c>
      <c r="H10" s="6">
        <v>72081.418853755677</v>
      </c>
      <c r="I10" s="198">
        <v>80456.069337895926</v>
      </c>
      <c r="J10" s="49">
        <v>74003.328914423008</v>
      </c>
      <c r="K10" s="254">
        <v>72868.810976247012</v>
      </c>
      <c r="L10" s="257">
        <v>79321.78873144633</v>
      </c>
      <c r="M10" s="198"/>
      <c r="N10" t="s">
        <v>155</v>
      </c>
      <c r="O10" s="257">
        <v>226193.65137375719</v>
      </c>
      <c r="P10" s="23">
        <v>210227.75778118387</v>
      </c>
      <c r="Q10" s="130"/>
      <c r="S10" s="156"/>
      <c r="T10" s="156"/>
      <c r="U10" s="4"/>
      <c r="V10" s="4"/>
    </row>
    <row r="11" spans="1:23" x14ac:dyDescent="0.25">
      <c r="A11" s="122"/>
      <c r="B11" s="141">
        <v>-6948.6630952554915</v>
      </c>
      <c r="C11" s="136">
        <v>-7833.5319390316799</v>
      </c>
      <c r="D11" s="4">
        <v>-4312.1134555897006</v>
      </c>
      <c r="E11" s="4">
        <v>-3720.5790917344566</v>
      </c>
      <c r="F11" s="131">
        <v>-3273.3703275938897</v>
      </c>
      <c r="G11" s="137">
        <v>-3220.0831226569235</v>
      </c>
      <c r="H11" s="6">
        <v>-9841.9831193641658</v>
      </c>
      <c r="I11" s="198">
        <v>-12679.41627532285</v>
      </c>
      <c r="J11" s="238">
        <v>-12603.024196803368</v>
      </c>
      <c r="K11" s="254">
        <v>-3997.4938019938868</v>
      </c>
      <c r="L11" s="257">
        <v>-4221.216630320092</v>
      </c>
      <c r="M11" s="198"/>
      <c r="N11" t="s">
        <v>156</v>
      </c>
      <c r="O11" s="257">
        <v>-20821.734629118015</v>
      </c>
      <c r="P11" s="6">
        <v>-16335.436468616062</v>
      </c>
      <c r="Q11" s="130"/>
      <c r="S11" s="156"/>
      <c r="T11" s="156"/>
      <c r="U11" s="4"/>
      <c r="V11" s="4"/>
    </row>
    <row r="12" spans="1:23" s="2" customFormat="1" x14ac:dyDescent="0.25">
      <c r="A12" s="125"/>
      <c r="B12" s="72">
        <v>225761.21912969009</v>
      </c>
      <c r="C12" s="140">
        <v>258512.07345448161</v>
      </c>
      <c r="D12" s="132">
        <v>272424.93626061833</v>
      </c>
      <c r="E12" s="132">
        <v>267156.03408551996</v>
      </c>
      <c r="F12" s="74">
        <v>283393.53603038401</v>
      </c>
      <c r="G12" s="139">
        <v>278079.93486382486</v>
      </c>
      <c r="H12" s="132">
        <v>283493.27266215871</v>
      </c>
      <c r="I12" s="73">
        <v>287182.74553203065</v>
      </c>
      <c r="J12" s="217">
        <f>SUM(J9:J11)</f>
        <v>291924.05285113107</v>
      </c>
      <c r="K12" s="245">
        <f>SUM(K9:K11)</f>
        <v>288384.44334843423</v>
      </c>
      <c r="L12" s="173">
        <f>SUM(L9:L11)</f>
        <v>292827.34684658394</v>
      </c>
      <c r="M12" s="73"/>
      <c r="N12" s="2" t="s">
        <v>157</v>
      </c>
      <c r="O12" s="243">
        <f>SUM(O9:O11)</f>
        <v>873135.84304614819</v>
      </c>
      <c r="P12" s="132">
        <f>SUM(P9:P11)</f>
        <v>844911.74365736742</v>
      </c>
      <c r="Q12" s="133"/>
      <c r="R12" s="134"/>
      <c r="S12" s="156"/>
      <c r="T12" s="156"/>
      <c r="U12" s="132"/>
      <c r="V12" s="132"/>
    </row>
    <row r="13" spans="1:23" x14ac:dyDescent="0.25">
      <c r="A13" s="122"/>
      <c r="B13" s="141"/>
      <c r="C13" s="136"/>
      <c r="D13" s="4"/>
      <c r="E13" s="4"/>
      <c r="F13" s="131"/>
      <c r="G13" s="138"/>
      <c r="H13" s="141"/>
      <c r="I13" s="197"/>
      <c r="J13" s="238"/>
      <c r="K13" s="198"/>
      <c r="L13" s="258"/>
      <c r="M13" s="197"/>
      <c r="O13" s="242"/>
      <c r="P13" s="141"/>
      <c r="Q13" s="130"/>
      <c r="S13" s="156"/>
      <c r="T13" s="156"/>
      <c r="U13" s="4"/>
      <c r="V13" s="4"/>
    </row>
    <row r="14" spans="1:23" x14ac:dyDescent="0.25">
      <c r="A14" s="122"/>
      <c r="B14" s="141"/>
      <c r="C14" s="136"/>
      <c r="D14" s="4"/>
      <c r="E14" s="4"/>
      <c r="F14" s="131"/>
      <c r="G14" s="138"/>
      <c r="H14" s="141"/>
      <c r="I14" s="197"/>
      <c r="J14" s="238"/>
      <c r="K14" s="198"/>
      <c r="L14" s="258"/>
      <c r="M14" s="197"/>
      <c r="N14" s="2" t="s">
        <v>158</v>
      </c>
      <c r="O14" s="242"/>
      <c r="P14" s="141"/>
      <c r="Q14" s="130"/>
      <c r="S14" s="156"/>
      <c r="T14" s="156"/>
      <c r="U14" s="4"/>
      <c r="V14" s="4"/>
      <c r="W14" s="4"/>
    </row>
    <row r="15" spans="1:23" x14ac:dyDescent="0.25">
      <c r="A15" s="122"/>
      <c r="B15" s="23">
        <v>-161872.36213119817</v>
      </c>
      <c r="C15" s="136">
        <v>-177966.85774536259</v>
      </c>
      <c r="D15" s="6">
        <v>-183114.91562127392</v>
      </c>
      <c r="E15" s="6">
        <v>-171030.60518433829</v>
      </c>
      <c r="F15" s="33">
        <v>-181826.83496421727</v>
      </c>
      <c r="G15" s="136">
        <v>-181065.33500903525</v>
      </c>
      <c r="H15" s="6">
        <v>-181100.21102921129</v>
      </c>
      <c r="I15" s="198">
        <v>-191011.00287893057</v>
      </c>
      <c r="J15" s="49">
        <v>-193611.52344436495</v>
      </c>
      <c r="K15" s="199">
        <v>-183617.56847246224</v>
      </c>
      <c r="L15" s="256">
        <v>-181775.9260837503</v>
      </c>
      <c r="M15" s="198"/>
      <c r="N15" t="s">
        <v>154</v>
      </c>
      <c r="O15" s="256">
        <v>-559005.01800057653</v>
      </c>
      <c r="P15" s="156">
        <v>-544120</v>
      </c>
      <c r="Q15" s="130"/>
      <c r="S15" s="156"/>
      <c r="T15" s="156"/>
      <c r="U15" s="4"/>
      <c r="V15" s="4"/>
      <c r="W15" s="4"/>
    </row>
    <row r="16" spans="1:23" x14ac:dyDescent="0.25">
      <c r="A16" s="122"/>
      <c r="B16" s="141">
        <v>-47880.828568681762</v>
      </c>
      <c r="C16" s="136">
        <v>-50877.824827621174</v>
      </c>
      <c r="D16" s="6">
        <v>-56773.05518416089</v>
      </c>
      <c r="E16" s="6">
        <v>-58026.650833989261</v>
      </c>
      <c r="F16" s="238">
        <v>-57642.530054711962</v>
      </c>
      <c r="G16" s="252">
        <v>-51631.718066979302</v>
      </c>
      <c r="H16" s="6">
        <v>-57529.613336659131</v>
      </c>
      <c r="I16" s="198">
        <v>-63850.957951691838</v>
      </c>
      <c r="J16" s="238">
        <v>-58871.33928090494</v>
      </c>
      <c r="K16" s="254">
        <v>-58331.451646395217</v>
      </c>
      <c r="L16" s="256">
        <v>-63851.504478731658</v>
      </c>
      <c r="M16" s="198"/>
      <c r="N16" t="s">
        <v>155</v>
      </c>
      <c r="O16" s="257">
        <v>-181054.29540603168</v>
      </c>
      <c r="P16" s="6">
        <v>-167893</v>
      </c>
      <c r="Q16" s="130"/>
      <c r="S16" s="156"/>
      <c r="T16" s="156"/>
      <c r="U16" s="4"/>
      <c r="V16" s="4"/>
      <c r="W16" s="4"/>
    </row>
    <row r="17" spans="1:23" x14ac:dyDescent="0.25">
      <c r="A17" s="122"/>
      <c r="B17" s="141">
        <v>-969.60317109554046</v>
      </c>
      <c r="C17" s="136">
        <v>247.39132973619954</v>
      </c>
      <c r="D17" s="4">
        <v>-1851.0627619332161</v>
      </c>
      <c r="E17" s="4">
        <v>-3836.2925040757782</v>
      </c>
      <c r="F17" s="131">
        <v>-3966.797325216131</v>
      </c>
      <c r="G17" s="137">
        <v>-5028.2000868365676</v>
      </c>
      <c r="H17" s="6">
        <v>1569.5454441796501</v>
      </c>
      <c r="I17" s="198">
        <v>5045.2187142766861</v>
      </c>
      <c r="J17" s="238">
        <v>4449.0558744725304</v>
      </c>
      <c r="K17" s="254">
        <v>-5288.4741352511292</v>
      </c>
      <c r="L17" s="257">
        <v>-3949.9063529454061</v>
      </c>
      <c r="M17" s="198"/>
      <c r="N17" t="s">
        <v>156</v>
      </c>
      <c r="O17" s="257">
        <v>-4789.3246137265032</v>
      </c>
      <c r="P17" s="4">
        <v>-6153</v>
      </c>
      <c r="Q17" s="130"/>
      <c r="S17" s="156"/>
      <c r="T17" s="156"/>
      <c r="U17" s="4"/>
      <c r="V17" s="4"/>
      <c r="W17" s="4"/>
    </row>
    <row r="18" spans="1:23" x14ac:dyDescent="0.25">
      <c r="A18" s="122"/>
      <c r="B18" s="72">
        <v>-210722.7938709755</v>
      </c>
      <c r="C18" s="140">
        <v>-228597.29124324754</v>
      </c>
      <c r="D18" s="132">
        <v>-241739.03356736799</v>
      </c>
      <c r="E18" s="132">
        <v>-232893.54852240335</v>
      </c>
      <c r="F18" s="74">
        <v>-243436.16234414536</v>
      </c>
      <c r="G18" s="139">
        <v>-237725.25316285112</v>
      </c>
      <c r="H18" s="132">
        <v>-237060.27892169077</v>
      </c>
      <c r="I18" s="73">
        <v>-249816.74211634573</v>
      </c>
      <c r="J18" s="217">
        <f>SUM(J15:J17)</f>
        <v>-248033.80685079735</v>
      </c>
      <c r="K18" s="245">
        <f>SUM(K15:K17)</f>
        <v>-247237.49425410858</v>
      </c>
      <c r="L18" s="173">
        <f>SUM(L15:L17)</f>
        <v>-249577.33691542735</v>
      </c>
      <c r="M18" s="73"/>
      <c r="N18" s="2" t="s">
        <v>157</v>
      </c>
      <c r="O18" s="243">
        <f>SUM(O15:O17)</f>
        <v>-744848.63802033465</v>
      </c>
      <c r="P18" s="132">
        <f>SUM(P15:P17)</f>
        <v>-718166</v>
      </c>
      <c r="Q18" s="130"/>
      <c r="S18" s="156"/>
      <c r="T18" s="156"/>
      <c r="U18" s="4"/>
      <c r="V18" s="4"/>
      <c r="W18" s="4"/>
    </row>
    <row r="19" spans="1:23" x14ac:dyDescent="0.25">
      <c r="A19" s="122"/>
      <c r="B19" s="141"/>
      <c r="C19" s="136"/>
      <c r="D19" s="4"/>
      <c r="E19" s="4"/>
      <c r="F19" s="131"/>
      <c r="G19" s="138"/>
      <c r="H19" s="141"/>
      <c r="I19" s="198"/>
      <c r="J19" s="238"/>
      <c r="K19" s="198"/>
      <c r="L19" s="258"/>
      <c r="M19" s="198"/>
      <c r="O19" s="242"/>
      <c r="P19" s="141"/>
      <c r="Q19" s="130"/>
      <c r="S19" s="156"/>
      <c r="T19" s="156"/>
      <c r="U19" s="4"/>
      <c r="V19" s="4"/>
      <c r="W19" s="4"/>
    </row>
    <row r="20" spans="1:23" x14ac:dyDescent="0.25">
      <c r="A20" s="122"/>
      <c r="B20" s="72"/>
      <c r="C20" s="136"/>
      <c r="D20" s="4"/>
      <c r="E20" s="4"/>
      <c r="F20" s="131"/>
      <c r="G20" s="138"/>
      <c r="H20" s="141"/>
      <c r="I20" s="198"/>
      <c r="J20" s="238"/>
      <c r="K20" s="198"/>
      <c r="L20" s="258"/>
      <c r="M20" s="198"/>
      <c r="N20" s="2" t="s">
        <v>159</v>
      </c>
      <c r="O20" s="242"/>
      <c r="P20" s="141"/>
      <c r="Q20" s="130"/>
      <c r="S20" s="156"/>
      <c r="T20" s="156"/>
      <c r="U20" s="4"/>
      <c r="V20" s="4"/>
      <c r="W20" s="4"/>
    </row>
    <row r="21" spans="1:23" x14ac:dyDescent="0.25">
      <c r="A21" s="122"/>
      <c r="B21" s="40">
        <v>-10798.110562165572</v>
      </c>
      <c r="C21" s="136">
        <v>-14784.660073425031</v>
      </c>
      <c r="D21" s="6">
        <v>-13139.661557832502</v>
      </c>
      <c r="E21" s="6">
        <v>-14122.587603034601</v>
      </c>
      <c r="F21" s="33">
        <v>-12850.4036588332</v>
      </c>
      <c r="G21" s="136">
        <v>-12414.942012261299</v>
      </c>
      <c r="H21" s="6">
        <v>-13222.804326220199</v>
      </c>
      <c r="I21" s="198">
        <v>-12100.873295978199</v>
      </c>
      <c r="J21" s="49">
        <v>-13713.278470907901</v>
      </c>
      <c r="K21" s="199">
        <v>-12599.1888366638</v>
      </c>
      <c r="L21" s="257">
        <v>-13916.9582177016</v>
      </c>
      <c r="M21" s="198"/>
      <c r="N21" t="s">
        <v>154</v>
      </c>
      <c r="O21" s="256">
        <v>-40229.425525273298</v>
      </c>
      <c r="P21" s="156">
        <v>-38488.149997314606</v>
      </c>
      <c r="Q21" s="130"/>
      <c r="S21" s="156"/>
      <c r="T21" s="156"/>
      <c r="U21" s="4"/>
      <c r="V21" s="4"/>
    </row>
    <row r="22" spans="1:23" x14ac:dyDescent="0.25">
      <c r="A22" s="122"/>
      <c r="B22" s="142">
        <v>-1562.1550535510598</v>
      </c>
      <c r="C22" s="136">
        <v>-1811.0712377700802</v>
      </c>
      <c r="D22" s="6">
        <v>-1939.7007146725998</v>
      </c>
      <c r="E22" s="6">
        <v>-1850.83005943641</v>
      </c>
      <c r="F22" s="131">
        <v>-1754.0661909140599</v>
      </c>
      <c r="G22" s="136">
        <v>-1746.5086560352399</v>
      </c>
      <c r="H22" s="6">
        <v>-1831.2419745591499</v>
      </c>
      <c r="I22" s="198">
        <v>-1827.5570837794701</v>
      </c>
      <c r="J22" s="238">
        <v>-1745.6331644222</v>
      </c>
      <c r="K22" s="254">
        <v>-1908.55954894207</v>
      </c>
      <c r="L22" s="257">
        <v>-2255.1226507138699</v>
      </c>
      <c r="M22" s="198"/>
      <c r="N22" t="s">
        <v>155</v>
      </c>
      <c r="O22" s="257">
        <v>-5909.3153640781402</v>
      </c>
      <c r="P22" s="6">
        <v>-5331.8168215084506</v>
      </c>
      <c r="Q22" s="130"/>
      <c r="S22" s="156"/>
      <c r="T22" s="156"/>
      <c r="U22" s="4"/>
      <c r="V22" s="4"/>
    </row>
    <row r="23" spans="1:23" x14ac:dyDescent="0.25">
      <c r="A23" s="122"/>
      <c r="B23" s="142">
        <v>-683.8602425016395</v>
      </c>
      <c r="C23" s="136">
        <v>-679.73725105191988</v>
      </c>
      <c r="D23" s="4">
        <v>-686.49509795359995</v>
      </c>
      <c r="E23" s="4">
        <v>-749.44606052528798</v>
      </c>
      <c r="F23" s="131">
        <v>-618.64983872434095</v>
      </c>
      <c r="G23" s="137">
        <v>-608.80643517066096</v>
      </c>
      <c r="H23" s="6">
        <v>-604.33489452135177</v>
      </c>
      <c r="I23" s="198">
        <v>-566.31707108213163</v>
      </c>
      <c r="J23" s="238">
        <v>-425.94224205909904</v>
      </c>
      <c r="K23" s="254">
        <v>-408.50469493143123</v>
      </c>
      <c r="L23" s="257">
        <v>-395.41730405322869</v>
      </c>
      <c r="M23" s="198"/>
      <c r="N23" t="s">
        <v>156</v>
      </c>
      <c r="O23" s="257">
        <v>-1229.8642410437587</v>
      </c>
      <c r="P23" s="4">
        <v>-1831.7911684164437</v>
      </c>
      <c r="Q23" s="130"/>
      <c r="S23" s="156"/>
      <c r="T23" s="156"/>
      <c r="U23" s="4"/>
      <c r="V23" s="4"/>
    </row>
    <row r="24" spans="1:23" x14ac:dyDescent="0.25">
      <c r="A24" s="122"/>
      <c r="B24" s="72">
        <v>-13044.125858218269</v>
      </c>
      <c r="C24" s="140">
        <v>-17275.468562247032</v>
      </c>
      <c r="D24" s="132">
        <v>-15764.857370458702</v>
      </c>
      <c r="E24" s="132">
        <v>-16722.863722996299</v>
      </c>
      <c r="F24" s="74">
        <v>-15223.119688471601</v>
      </c>
      <c r="G24" s="139">
        <v>-14770.2571034672</v>
      </c>
      <c r="H24" s="132">
        <v>-15658.381195300701</v>
      </c>
      <c r="I24" s="73">
        <v>-14494.747450839801</v>
      </c>
      <c r="J24" s="217">
        <f>SUM(J21:J23)</f>
        <v>-15884.8538773892</v>
      </c>
      <c r="K24" s="245">
        <f>SUM(K21:K23)</f>
        <v>-14916.253080537301</v>
      </c>
      <c r="L24" s="173">
        <f>SUM(L21:L23)</f>
        <v>-16567.498172468699</v>
      </c>
      <c r="M24" s="73"/>
      <c r="N24" s="2" t="s">
        <v>157</v>
      </c>
      <c r="O24" s="243">
        <f>SUM(O21:O23)</f>
        <v>-47368.605130395197</v>
      </c>
      <c r="P24" s="132">
        <f>SUM(P21:P23)</f>
        <v>-45651.7579872395</v>
      </c>
      <c r="Q24" s="130"/>
      <c r="S24" s="156"/>
      <c r="T24" s="156"/>
      <c r="U24" s="4"/>
      <c r="V24" s="4"/>
    </row>
    <row r="25" spans="1:23" x14ac:dyDescent="0.25">
      <c r="A25" s="122"/>
      <c r="B25" s="141"/>
      <c r="C25" s="136"/>
      <c r="D25" s="4"/>
      <c r="E25" s="4"/>
      <c r="F25" s="131"/>
      <c r="G25" s="138"/>
      <c r="H25" s="141"/>
      <c r="I25" s="198"/>
      <c r="J25" s="239" t="s">
        <v>166</v>
      </c>
      <c r="K25" s="255"/>
      <c r="L25" s="259"/>
      <c r="M25" s="198"/>
      <c r="O25" s="242"/>
      <c r="P25" s="141"/>
      <c r="Q25" s="130"/>
      <c r="S25" s="156"/>
      <c r="T25" s="156"/>
      <c r="U25" s="4"/>
      <c r="V25" s="4"/>
    </row>
    <row r="26" spans="1:23" x14ac:dyDescent="0.25">
      <c r="A26" s="122"/>
      <c r="B26" s="141"/>
      <c r="C26" s="136"/>
      <c r="D26" s="4"/>
      <c r="E26" s="4"/>
      <c r="F26" s="131"/>
      <c r="G26" s="138"/>
      <c r="H26" s="141"/>
      <c r="I26" s="198"/>
      <c r="J26" s="238"/>
      <c r="K26" s="198"/>
      <c r="L26" s="258"/>
      <c r="M26" s="198"/>
      <c r="N26" s="2" t="s">
        <v>160</v>
      </c>
      <c r="O26" s="242"/>
      <c r="P26" s="141"/>
      <c r="Q26" s="130"/>
      <c r="S26" s="156"/>
      <c r="T26" s="156"/>
      <c r="U26" s="4"/>
      <c r="V26" s="4"/>
    </row>
    <row r="27" spans="1:23" x14ac:dyDescent="0.25">
      <c r="A27" s="122"/>
      <c r="B27" s="23">
        <v>-4255.7619960000393</v>
      </c>
      <c r="C27" s="136">
        <v>1636</v>
      </c>
      <c r="D27" s="6">
        <v>-1266.6611153571819</v>
      </c>
      <c r="E27" s="6">
        <v>-1173.11457</v>
      </c>
      <c r="F27" s="33">
        <v>-76.685649999999995</v>
      </c>
      <c r="G27" s="136">
        <v>-91.202029999999993</v>
      </c>
      <c r="H27" s="6">
        <v>-399.54572999999999</v>
      </c>
      <c r="I27" s="198">
        <v>-618.37510999999995</v>
      </c>
      <c r="J27" s="49">
        <v>-159.63697467771001</v>
      </c>
      <c r="K27" s="199">
        <v>-415.12527377104703</v>
      </c>
      <c r="L27" s="257">
        <v>-96.880185371305998</v>
      </c>
      <c r="M27" s="198"/>
      <c r="N27" t="s">
        <v>154</v>
      </c>
      <c r="O27" s="256">
        <v>-671.64243382006305</v>
      </c>
      <c r="P27" s="4">
        <v>-567.43340999999998</v>
      </c>
      <c r="Q27" s="130"/>
      <c r="S27" s="156"/>
      <c r="T27" s="156"/>
      <c r="U27" s="4"/>
      <c r="V27" s="4"/>
    </row>
    <row r="28" spans="1:23" x14ac:dyDescent="0.25">
      <c r="A28" s="122"/>
      <c r="B28" s="141">
        <v>0</v>
      </c>
      <c r="C28" s="136">
        <v>0</v>
      </c>
      <c r="D28" s="6">
        <v>0</v>
      </c>
      <c r="E28" s="6">
        <v>-261.14653211816</v>
      </c>
      <c r="F28" s="131">
        <v>0</v>
      </c>
      <c r="G28" s="136">
        <v>0</v>
      </c>
      <c r="H28" s="6">
        <v>0</v>
      </c>
      <c r="I28" s="199">
        <v>0</v>
      </c>
      <c r="J28" s="238">
        <v>0</v>
      </c>
      <c r="K28" s="254">
        <v>0</v>
      </c>
      <c r="L28" s="257">
        <v>0</v>
      </c>
      <c r="M28" s="194"/>
      <c r="N28" t="s">
        <v>155</v>
      </c>
      <c r="O28" s="257">
        <v>0</v>
      </c>
      <c r="P28" s="4">
        <v>0</v>
      </c>
      <c r="Q28" s="130"/>
      <c r="S28" s="156"/>
      <c r="T28" s="156"/>
      <c r="U28" s="4"/>
      <c r="V28" s="4"/>
    </row>
    <row r="29" spans="1:23" x14ac:dyDescent="0.25">
      <c r="A29" s="122"/>
      <c r="B29" s="141">
        <v>0</v>
      </c>
      <c r="C29" s="136">
        <v>0</v>
      </c>
      <c r="D29" s="4">
        <v>0</v>
      </c>
      <c r="E29" s="4">
        <v>0</v>
      </c>
      <c r="F29" s="131">
        <v>0</v>
      </c>
      <c r="G29" s="137">
        <v>0</v>
      </c>
      <c r="H29" s="6">
        <v>0</v>
      </c>
      <c r="I29" s="199">
        <v>0</v>
      </c>
      <c r="J29" s="238">
        <v>0</v>
      </c>
      <c r="K29" s="254">
        <v>0</v>
      </c>
      <c r="L29" s="257">
        <v>0</v>
      </c>
      <c r="M29" s="194"/>
      <c r="N29" t="s">
        <v>156</v>
      </c>
      <c r="O29" s="257">
        <v>0</v>
      </c>
      <c r="P29" s="6">
        <v>0</v>
      </c>
      <c r="Q29" s="130"/>
      <c r="S29" s="156"/>
      <c r="T29" s="156"/>
      <c r="U29" s="4"/>
      <c r="V29" s="4"/>
    </row>
    <row r="30" spans="1:23" x14ac:dyDescent="0.25">
      <c r="A30" s="122"/>
      <c r="B30" s="72">
        <v>-4255.7619960000393</v>
      </c>
      <c r="C30" s="140">
        <v>1636</v>
      </c>
      <c r="D30" s="132">
        <v>-1266.6611153571819</v>
      </c>
      <c r="E30" s="132">
        <v>-1434.2611021181599</v>
      </c>
      <c r="F30" s="74">
        <v>-76.685649999999995</v>
      </c>
      <c r="G30" s="139">
        <v>-91.202029999999993</v>
      </c>
      <c r="H30" s="132">
        <v>-399.54572999999999</v>
      </c>
      <c r="I30" s="73">
        <v>-618.37510999999995</v>
      </c>
      <c r="J30" s="217">
        <f>SUM(J27:J29)</f>
        <v>-159.63697467771001</v>
      </c>
      <c r="K30" s="245">
        <f>SUM(K27:K29)</f>
        <v>-415.12527377104703</v>
      </c>
      <c r="L30" s="173">
        <f>SUM(L27:L29)</f>
        <v>-96.880185371305998</v>
      </c>
      <c r="M30" s="73"/>
      <c r="N30" s="2" t="s">
        <v>157</v>
      </c>
      <c r="O30" s="243">
        <f>SUM(O27:O29)</f>
        <v>-671.64243382006305</v>
      </c>
      <c r="P30" s="132">
        <f>SUM(P27:P29)</f>
        <v>-567.43340999999998</v>
      </c>
      <c r="Q30" s="130"/>
      <c r="S30" s="156"/>
      <c r="T30" s="156"/>
      <c r="U30" s="4"/>
      <c r="V30" s="4"/>
    </row>
    <row r="31" spans="1:23" x14ac:dyDescent="0.25">
      <c r="A31" s="122"/>
      <c r="B31" s="141"/>
      <c r="C31" s="136"/>
      <c r="D31" s="4"/>
      <c r="E31" s="4"/>
      <c r="F31" s="131"/>
      <c r="G31" s="138"/>
      <c r="H31" s="141"/>
      <c r="I31" s="198"/>
      <c r="J31" s="238"/>
      <c r="K31" s="198"/>
      <c r="L31" s="244"/>
      <c r="M31" s="198"/>
      <c r="O31" s="242"/>
      <c r="P31" s="141"/>
      <c r="Q31" s="130"/>
      <c r="S31" s="156"/>
      <c r="T31" s="156"/>
      <c r="U31" s="4"/>
      <c r="V31" s="4"/>
    </row>
    <row r="32" spans="1:23" x14ac:dyDescent="0.25">
      <c r="A32" s="122"/>
      <c r="B32" s="141"/>
      <c r="C32" s="136"/>
      <c r="D32" s="4"/>
      <c r="E32" s="4"/>
      <c r="F32" s="131"/>
      <c r="G32" s="138"/>
      <c r="H32" s="141"/>
      <c r="I32" s="198"/>
      <c r="J32" s="238"/>
      <c r="K32" s="198"/>
      <c r="L32" s="244"/>
      <c r="M32" s="198"/>
      <c r="N32" s="2" t="s">
        <v>42</v>
      </c>
      <c r="O32" s="242"/>
      <c r="P32" s="141"/>
      <c r="Q32" s="130"/>
      <c r="S32" s="156"/>
      <c r="T32" s="156"/>
      <c r="U32" s="4"/>
      <c r="V32" s="4"/>
    </row>
    <row r="33" spans="1:22" x14ac:dyDescent="0.25">
      <c r="A33" s="122"/>
      <c r="B33" s="23">
        <v>-1882.0442455597004</v>
      </c>
      <c r="C33" s="136">
        <v>13901.177190349968</v>
      </c>
      <c r="D33" s="6">
        <v>10382.81337982172</v>
      </c>
      <c r="E33" s="6">
        <v>11843.396063922091</v>
      </c>
      <c r="F33" s="33">
        <v>18757.23528389354</v>
      </c>
      <c r="G33" s="136">
        <v>22737.946808790461</v>
      </c>
      <c r="H33" s="6">
        <v>26531.275842335712</v>
      </c>
      <c r="I33" s="198">
        <v>15675.841184548801</v>
      </c>
      <c r="J33" s="49">
        <v>23039.309243560896</v>
      </c>
      <c r="K33" s="199">
        <v>22881.24359128403</v>
      </c>
      <c r="L33" s="257">
        <v>21937.010258634491</v>
      </c>
      <c r="M33" s="198"/>
      <c r="N33" t="s">
        <v>154</v>
      </c>
      <c r="O33" s="256">
        <v>67857.840341839124</v>
      </c>
      <c r="P33" s="156">
        <v>67843.338937484892</v>
      </c>
      <c r="Q33" s="130"/>
      <c r="S33" s="156"/>
      <c r="T33" s="156"/>
      <c r="U33" s="4"/>
      <c r="V33" s="4"/>
    </row>
    <row r="34" spans="1:22" x14ac:dyDescent="0.25">
      <c r="A34" s="122"/>
      <c r="B34" s="141">
        <v>8222.7081589086756</v>
      </c>
      <c r="C34" s="136">
        <v>8640.0143189844421</v>
      </c>
      <c r="D34" s="6">
        <v>10120.242143089217</v>
      </c>
      <c r="E34" s="6">
        <v>12568.282330415665</v>
      </c>
      <c r="F34" s="131">
        <v>13759.15055540787</v>
      </c>
      <c r="G34" s="136">
        <v>11612.365403379659</v>
      </c>
      <c r="H34" s="6">
        <v>12720.563542537395</v>
      </c>
      <c r="I34" s="198">
        <v>14777.554302424618</v>
      </c>
      <c r="J34" s="238">
        <v>13386.356469095866</v>
      </c>
      <c r="K34" s="254">
        <v>12628.799780909725</v>
      </c>
      <c r="L34" s="257">
        <v>13215.1616020008</v>
      </c>
      <c r="M34" s="198"/>
      <c r="N34" t="s">
        <v>155</v>
      </c>
      <c r="O34" s="257">
        <v>39230.040603647358</v>
      </c>
      <c r="P34" s="6">
        <v>37002.940959675419</v>
      </c>
      <c r="Q34" s="130"/>
      <c r="S34" s="156"/>
      <c r="T34" s="156"/>
      <c r="U34" s="4"/>
      <c r="V34" s="4"/>
    </row>
    <row r="35" spans="1:22" x14ac:dyDescent="0.25">
      <c r="A35" s="122"/>
      <c r="B35" s="141">
        <v>-8601.8265088526714</v>
      </c>
      <c r="C35" s="136">
        <v>-8265.8778603474002</v>
      </c>
      <c r="D35" s="4">
        <v>-6849.6713154765166</v>
      </c>
      <c r="E35" s="4">
        <v>-8306.3176563355228</v>
      </c>
      <c r="F35" s="131">
        <v>-7858.8174915343616</v>
      </c>
      <c r="G35" s="137">
        <v>-8858.4197346634046</v>
      </c>
      <c r="H35" s="6">
        <v>-8876.7725697058668</v>
      </c>
      <c r="I35" s="198">
        <v>-8200.5146321282955</v>
      </c>
      <c r="J35" s="238">
        <v>-8579.9105643899366</v>
      </c>
      <c r="K35" s="254">
        <v>-9694.4726321764465</v>
      </c>
      <c r="L35" s="257">
        <v>-8566.5402873187268</v>
      </c>
      <c r="M35" s="198"/>
      <c r="N35" t="s">
        <v>156</v>
      </c>
      <c r="O35" s="257">
        <v>-26840.923483888277</v>
      </c>
      <c r="P35" s="4">
        <v>-24320.227637032505</v>
      </c>
      <c r="Q35" s="130"/>
      <c r="S35" s="156"/>
      <c r="T35" s="156"/>
      <c r="U35" s="4"/>
      <c r="V35" s="4"/>
    </row>
    <row r="36" spans="1:22" x14ac:dyDescent="0.25">
      <c r="A36" s="122"/>
      <c r="B36" s="72">
        <v>-2260.4625955037191</v>
      </c>
      <c r="C36" s="140">
        <v>14275.313648987034</v>
      </c>
      <c r="D36" s="132">
        <v>13654.38420743445</v>
      </c>
      <c r="E36" s="132">
        <v>16105.360738002155</v>
      </c>
      <c r="F36" s="74">
        <v>24657.568347767057</v>
      </c>
      <c r="G36" s="139">
        <v>25491.892477506713</v>
      </c>
      <c r="H36" s="132">
        <v>30375.066815167233</v>
      </c>
      <c r="I36" s="73">
        <v>22252.880854845112</v>
      </c>
      <c r="J36" s="217">
        <f>SUM(J33:J35)</f>
        <v>27845.75514826682</v>
      </c>
      <c r="K36" s="245">
        <f>SUM(K33:K35)</f>
        <v>25815.570740017312</v>
      </c>
      <c r="L36" s="173">
        <f t="shared" ref="L36" si="0">SUM(L33:L35)</f>
        <v>26585.631573316568</v>
      </c>
      <c r="M36" s="73"/>
      <c r="N36" s="2" t="s">
        <v>157</v>
      </c>
      <c r="O36" s="243">
        <f>SUM(O33:O35)</f>
        <v>80246.957461598213</v>
      </c>
      <c r="P36" s="132">
        <f>SUM(P33:P35)</f>
        <v>80526.052260127792</v>
      </c>
      <c r="Q36" s="130"/>
      <c r="S36" s="156"/>
      <c r="T36" s="156"/>
      <c r="U36" s="4"/>
      <c r="V36" s="4"/>
    </row>
    <row r="37" spans="1:22" x14ac:dyDescent="0.25">
      <c r="A37" s="122"/>
      <c r="B37" s="141"/>
      <c r="C37" s="136"/>
      <c r="D37" s="4"/>
      <c r="E37" s="4"/>
      <c r="F37" s="131"/>
      <c r="G37" s="138"/>
      <c r="H37" s="141"/>
      <c r="I37" s="198"/>
      <c r="J37" s="238"/>
      <c r="K37" s="198"/>
      <c r="L37" s="244"/>
      <c r="M37" s="198"/>
      <c r="O37" s="242"/>
      <c r="P37" s="141"/>
      <c r="Q37" s="130"/>
      <c r="S37" s="156"/>
      <c r="T37" s="156"/>
      <c r="U37" s="4"/>
      <c r="V37" s="4"/>
    </row>
    <row r="38" spans="1:22" x14ac:dyDescent="0.25">
      <c r="A38" s="122"/>
      <c r="B38" s="141"/>
      <c r="C38" s="136"/>
      <c r="D38" s="4"/>
      <c r="E38" s="4"/>
      <c r="F38" s="131"/>
      <c r="G38" s="138"/>
      <c r="H38" s="141"/>
      <c r="I38" s="198"/>
      <c r="J38" s="238"/>
      <c r="K38" s="198"/>
      <c r="L38" s="244"/>
      <c r="M38" s="198"/>
      <c r="N38" s="2" t="s">
        <v>150</v>
      </c>
      <c r="O38" s="242"/>
      <c r="P38" s="141"/>
      <c r="Q38" s="130"/>
      <c r="S38" s="156"/>
      <c r="T38" s="156"/>
      <c r="U38" s="4"/>
      <c r="V38" s="4"/>
    </row>
    <row r="39" spans="1:22" x14ac:dyDescent="0.25">
      <c r="A39" s="122"/>
      <c r="B39" s="23">
        <v>13171.82831260591</v>
      </c>
      <c r="C39" s="136">
        <v>27049.837263775</v>
      </c>
      <c r="D39" s="6">
        <v>24789.136053011403</v>
      </c>
      <c r="E39" s="6">
        <v>27139.098236956692</v>
      </c>
      <c r="F39" s="33">
        <v>31684.324592726742</v>
      </c>
      <c r="G39" s="4">
        <v>35244.090851052402</v>
      </c>
      <c r="H39" s="6">
        <v>40152.169057767904</v>
      </c>
      <c r="I39" s="198">
        <v>28395.089590527001</v>
      </c>
      <c r="J39" s="49">
        <v>36912.224689146504</v>
      </c>
      <c r="K39" s="199">
        <v>35895.557701718877</v>
      </c>
      <c r="L39" s="257">
        <v>35947.910291707391</v>
      </c>
      <c r="M39" s="198"/>
      <c r="N39" t="s">
        <v>154</v>
      </c>
      <c r="O39" s="256">
        <v>108757.69147093249</v>
      </c>
      <c r="P39" s="156">
        <v>106889.1427097995</v>
      </c>
      <c r="Q39" s="130"/>
      <c r="S39" s="156"/>
      <c r="T39" s="156"/>
      <c r="U39" s="4"/>
      <c r="V39" s="4"/>
    </row>
    <row r="40" spans="1:22" x14ac:dyDescent="0.25">
      <c r="A40" s="122"/>
      <c r="B40" s="141">
        <v>10696.858615481837</v>
      </c>
      <c r="C40" s="136">
        <v>11471.46638930806</v>
      </c>
      <c r="D40" s="6">
        <v>13515.061028390581</v>
      </c>
      <c r="E40" s="6">
        <v>15670.908826256897</v>
      </c>
      <c r="F40" s="131">
        <v>16525.573167985171</v>
      </c>
      <c r="G40" s="4">
        <v>14554.89614675409</v>
      </c>
      <c r="H40" s="6">
        <v>16446.622671368332</v>
      </c>
      <c r="I40" s="198">
        <v>19358.274661171359</v>
      </c>
      <c r="J40" s="238">
        <v>17380.220561171271</v>
      </c>
      <c r="K40" s="254">
        <v>17142.593566417439</v>
      </c>
      <c r="L40" s="257">
        <v>17600.350263132772</v>
      </c>
      <c r="M40" s="198"/>
      <c r="N40" t="s">
        <v>155</v>
      </c>
      <c r="O40" s="257">
        <v>52121.165602362431</v>
      </c>
      <c r="P40" s="6">
        <v>46447.351872799074</v>
      </c>
      <c r="Q40" s="130"/>
      <c r="S40" s="156"/>
      <c r="T40" s="156"/>
      <c r="U40" s="4"/>
      <c r="V40" s="4"/>
    </row>
    <row r="41" spans="1:22" x14ac:dyDescent="0.25">
      <c r="A41" s="122"/>
      <c r="B41" s="141">
        <v>-7918.2662663510318</v>
      </c>
      <c r="C41" s="136">
        <v>-7586.1406092954803</v>
      </c>
      <c r="D41" s="4">
        <v>-6163.1762175229169</v>
      </c>
      <c r="E41" s="4">
        <v>-7556.8715958102348</v>
      </c>
      <c r="F41" s="131">
        <v>-7240.1676528100206</v>
      </c>
      <c r="G41" s="4">
        <v>-8248.2832094934965</v>
      </c>
      <c r="H41" s="6">
        <v>-8271.8831193655969</v>
      </c>
      <c r="I41" s="198">
        <v>-7634.1975610461641</v>
      </c>
      <c r="J41" s="238">
        <v>-8153.9683223308375</v>
      </c>
      <c r="K41" s="254">
        <v>-9285.9679372450155</v>
      </c>
      <c r="L41" s="257">
        <v>-8171.1229832654981</v>
      </c>
      <c r="M41" s="198"/>
      <c r="N41" t="s">
        <v>156</v>
      </c>
      <c r="O41" s="257">
        <v>-25611.059242844516</v>
      </c>
      <c r="P41" s="4">
        <v>-22488.936468616062</v>
      </c>
      <c r="Q41" s="130"/>
      <c r="S41" s="156"/>
      <c r="T41" s="156"/>
      <c r="U41" s="4"/>
      <c r="V41" s="4"/>
    </row>
    <row r="42" spans="1:22" x14ac:dyDescent="0.25">
      <c r="A42" s="122"/>
      <c r="B42" s="72">
        <f>+SUM(B39:B41)</f>
        <v>15950.420661736716</v>
      </c>
      <c r="C42" s="72">
        <f>+SUM(C39:C41)</f>
        <v>30935.163043787579</v>
      </c>
      <c r="D42" s="72">
        <f>+SUM(D39:D41)</f>
        <v>32141.020863879072</v>
      </c>
      <c r="E42" s="274">
        <f>+SUM(E39:E41)</f>
        <v>35253.135467403357</v>
      </c>
      <c r="F42" s="72">
        <f>+SUM(F39:F41)</f>
        <v>40969.730107901894</v>
      </c>
      <c r="G42" s="72">
        <f>+SUM(G39:G41)</f>
        <v>41550.703788312996</v>
      </c>
      <c r="H42" s="72">
        <f>+SUM(H39:H41)</f>
        <v>48326.908609770646</v>
      </c>
      <c r="I42" s="72">
        <f>+SUM(I39:I41)</f>
        <v>40119.166690652193</v>
      </c>
      <c r="J42" s="217">
        <f>SUM(J39:J41)</f>
        <v>46138.476927986936</v>
      </c>
      <c r="K42" s="245">
        <f>SUM(K39:K41)</f>
        <v>43752.183330891305</v>
      </c>
      <c r="L42" s="173">
        <f t="shared" ref="L42" si="1">SUM(L39:L41)</f>
        <v>45377.137571574662</v>
      </c>
      <c r="M42" s="73"/>
      <c r="N42" s="2" t="s">
        <v>157</v>
      </c>
      <c r="O42" s="243">
        <f>SUM(O39:O41)</f>
        <v>135267.79783045041</v>
      </c>
      <c r="P42" s="132">
        <f>SUM(P39:P41)</f>
        <v>130847.55811398249</v>
      </c>
      <c r="Q42" s="130"/>
      <c r="S42" s="6"/>
      <c r="T42" s="156"/>
      <c r="U42" s="4"/>
      <c r="V42" s="4"/>
    </row>
    <row r="43" spans="1:22" x14ac:dyDescent="0.25">
      <c r="A43" s="122"/>
      <c r="B43" s="141"/>
      <c r="C43" s="136"/>
      <c r="D43" s="4"/>
      <c r="E43" s="4"/>
      <c r="F43" s="131"/>
      <c r="G43" s="138"/>
      <c r="H43" s="141"/>
      <c r="I43" s="198"/>
      <c r="J43" s="238"/>
      <c r="K43" s="198"/>
      <c r="L43" s="244"/>
      <c r="M43" s="198"/>
      <c r="O43" s="242"/>
      <c r="P43" s="141"/>
      <c r="Q43" s="130"/>
      <c r="S43" s="4"/>
      <c r="T43" s="156"/>
      <c r="U43" s="4"/>
      <c r="V43" s="4"/>
    </row>
    <row r="44" spans="1:22" x14ac:dyDescent="0.25">
      <c r="A44" s="122"/>
      <c r="B44" s="141"/>
      <c r="C44" s="136"/>
      <c r="D44" s="4"/>
      <c r="E44" s="4"/>
      <c r="F44" s="131"/>
      <c r="G44" s="138"/>
      <c r="H44" s="141"/>
      <c r="I44" s="198"/>
      <c r="J44" s="238"/>
      <c r="K44" s="198"/>
      <c r="L44" s="244"/>
      <c r="M44" s="198"/>
      <c r="N44" s="2" t="s">
        <v>161</v>
      </c>
      <c r="O44" s="242"/>
      <c r="P44" s="141"/>
      <c r="Q44" s="130"/>
      <c r="S44" s="4"/>
      <c r="T44" s="156"/>
      <c r="U44" s="4"/>
      <c r="V44" s="4"/>
    </row>
    <row r="45" spans="1:22" x14ac:dyDescent="0.25">
      <c r="A45" s="122"/>
      <c r="B45" s="23">
        <v>20098.345987605942</v>
      </c>
      <c r="C45" s="136">
        <v>21951.738290775022</v>
      </c>
      <c r="D45" s="6">
        <v>24466.051932497096</v>
      </c>
      <c r="E45" s="6">
        <v>27767.321491407809</v>
      </c>
      <c r="F45" s="33">
        <v>31683.52397272674</v>
      </c>
      <c r="G45" s="4">
        <v>35235.879706052401</v>
      </c>
      <c r="H45" s="6">
        <v>40152.358028556693</v>
      </c>
      <c r="I45" s="198">
        <v>28291.588425526999</v>
      </c>
      <c r="J45" s="49">
        <v>36913.946229146502</v>
      </c>
      <c r="K45" s="199">
        <v>35895.557701718877</v>
      </c>
      <c r="L45" s="257">
        <v>35947.910291707391</v>
      </c>
      <c r="M45" s="198"/>
      <c r="N45" t="s">
        <v>154</v>
      </c>
      <c r="O45" s="256">
        <v>108757.69147093249</v>
      </c>
      <c r="P45" s="156">
        <v>106889.1427097995</v>
      </c>
      <c r="Q45" s="130"/>
      <c r="S45" s="156"/>
      <c r="T45" s="156"/>
      <c r="U45" s="4"/>
      <c r="V45" s="4"/>
    </row>
    <row r="46" spans="1:22" x14ac:dyDescent="0.25">
      <c r="A46" s="122"/>
      <c r="B46" s="141">
        <v>10717.017940481832</v>
      </c>
      <c r="C46" s="136">
        <v>11466.816234308082</v>
      </c>
      <c r="D46" s="6">
        <v>13587.811398390597</v>
      </c>
      <c r="E46" s="6">
        <v>15694.407626256934</v>
      </c>
      <c r="F46" s="131">
        <v>16526.373787985201</v>
      </c>
      <c r="G46" s="4">
        <v>14563.107291754137</v>
      </c>
      <c r="H46" s="6">
        <v>16447.009334709201</v>
      </c>
      <c r="I46" s="198">
        <v>19361.775826171346</v>
      </c>
      <c r="J46" s="238">
        <v>17378.499021171236</v>
      </c>
      <c r="K46" s="254">
        <v>17142.593566417436</v>
      </c>
      <c r="L46" s="257">
        <v>17600.350263132772</v>
      </c>
      <c r="M46" s="198"/>
      <c r="N46" t="s">
        <v>155</v>
      </c>
      <c r="O46" s="257">
        <v>52121.165602362431</v>
      </c>
      <c r="P46" s="6">
        <v>46447.351872799074</v>
      </c>
      <c r="Q46" s="130"/>
      <c r="S46" s="156"/>
      <c r="T46" s="156"/>
      <c r="U46" s="4"/>
      <c r="V46" s="4"/>
    </row>
    <row r="47" spans="1:22" x14ac:dyDescent="0.25">
      <c r="A47" s="122"/>
      <c r="B47" s="141">
        <v>-5848.0162663510318</v>
      </c>
      <c r="C47" s="136">
        <v>-6953.1406092954803</v>
      </c>
      <c r="D47" s="4">
        <v>-6016.2802175229172</v>
      </c>
      <c r="E47" s="4">
        <v>-7518.9575958102387</v>
      </c>
      <c r="F47" s="131">
        <v>-7240.1676528100206</v>
      </c>
      <c r="G47" s="4">
        <v>-8248.2832094934965</v>
      </c>
      <c r="H47" s="6">
        <v>-8272.4376751860218</v>
      </c>
      <c r="I47" s="198">
        <v>-7634.1975610461641</v>
      </c>
      <c r="J47" s="238">
        <v>-8153.9683223308375</v>
      </c>
      <c r="K47" s="254">
        <v>-9285.9679372450155</v>
      </c>
      <c r="L47" s="257">
        <v>-8171.1229832654981</v>
      </c>
      <c r="M47" s="198"/>
      <c r="N47" t="s">
        <v>156</v>
      </c>
      <c r="O47" s="257">
        <v>-25611.059242844516</v>
      </c>
      <c r="P47" s="4">
        <v>-22488.936468616062</v>
      </c>
      <c r="Q47" s="130"/>
      <c r="S47" s="156"/>
      <c r="T47" s="156"/>
      <c r="U47" s="4"/>
      <c r="V47" s="4"/>
    </row>
    <row r="48" spans="1:22" x14ac:dyDescent="0.25">
      <c r="A48" s="122"/>
      <c r="B48" s="72">
        <v>24967.347661736745</v>
      </c>
      <c r="C48" s="140">
        <v>26465.413915787627</v>
      </c>
      <c r="D48" s="132">
        <v>32037.583113364773</v>
      </c>
      <c r="E48" s="132">
        <v>35942.771521854505</v>
      </c>
      <c r="F48" s="74">
        <v>40969.730107901923</v>
      </c>
      <c r="G48" s="245">
        <v>41550.70378831304</v>
      </c>
      <c r="H48" s="132">
        <v>48326.929688079865</v>
      </c>
      <c r="I48" s="73">
        <v>40019.166690652179</v>
      </c>
      <c r="J48" s="217">
        <f>SUM(J45:J47)</f>
        <v>46138.4769279869</v>
      </c>
      <c r="K48" s="245">
        <f>SUM(K45:K47)</f>
        <v>43752.18333089129</v>
      </c>
      <c r="L48" s="173">
        <f t="shared" ref="L48" si="2">SUM(L45:L47)</f>
        <v>45377.137571574662</v>
      </c>
      <c r="M48" s="73"/>
      <c r="N48" s="2" t="s">
        <v>157</v>
      </c>
      <c r="O48" s="173">
        <f>SUM(O45:O47)</f>
        <v>135267.79783045041</v>
      </c>
      <c r="P48" s="132">
        <f>SUM(P45:P47)</f>
        <v>130847.55811398249</v>
      </c>
      <c r="Q48" s="130"/>
      <c r="S48" s="156"/>
      <c r="T48" s="156"/>
      <c r="U48" s="4"/>
      <c r="V48" s="4"/>
    </row>
    <row r="49" spans="2:27" x14ac:dyDescent="0.25">
      <c r="D49" s="4"/>
      <c r="H49" s="4"/>
      <c r="O49" s="4"/>
      <c r="Q49" s="122"/>
      <c r="R49"/>
      <c r="S49" s="156"/>
    </row>
    <row r="50" spans="2:27" x14ac:dyDescent="0.25"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O50" s="264"/>
      <c r="P50" s="264"/>
      <c r="Q50" s="130"/>
    </row>
    <row r="51" spans="2:27" x14ac:dyDescent="0.25">
      <c r="S51" s="6"/>
      <c r="T51" s="6"/>
      <c r="U51" s="4"/>
      <c r="V51" s="4"/>
    </row>
    <row r="52" spans="2:27" x14ac:dyDescent="0.25">
      <c r="S52" s="6"/>
      <c r="T52" s="6"/>
      <c r="U52" s="4"/>
      <c r="V52" s="4"/>
    </row>
    <row r="53" spans="2:27" x14ac:dyDescent="0.25">
      <c r="B53" s="4"/>
      <c r="C53" s="4"/>
      <c r="D53" s="4"/>
      <c r="E53" s="4"/>
      <c r="F53" s="4"/>
      <c r="G53" s="4"/>
      <c r="H53" s="4"/>
      <c r="I53" s="254"/>
      <c r="J53" s="265"/>
      <c r="K53" s="198"/>
      <c r="S53" s="6"/>
      <c r="T53" s="6"/>
      <c r="U53" s="4"/>
      <c r="X53" s="4"/>
      <c r="Z53" s="4"/>
      <c r="AA53" s="4"/>
    </row>
    <row r="54" spans="2:27" x14ac:dyDescent="0.25">
      <c r="S54" s="6"/>
      <c r="T54" s="6"/>
      <c r="U54" s="4"/>
      <c r="V54" s="132"/>
      <c r="X54" s="4"/>
      <c r="Z54" s="4"/>
      <c r="AA54" s="4"/>
    </row>
    <row r="55" spans="2:27" x14ac:dyDescent="0.25">
      <c r="B55" s="4"/>
      <c r="C55" s="4"/>
      <c r="D55" s="4"/>
      <c r="E55" s="4"/>
      <c r="S55" s="6"/>
      <c r="T55" s="6"/>
      <c r="U55" s="4"/>
      <c r="V55" s="132"/>
    </row>
    <row r="56" spans="2:27" x14ac:dyDescent="0.25">
      <c r="S56" s="6"/>
      <c r="T56" s="6"/>
      <c r="U56" s="4"/>
      <c r="V56" s="132"/>
    </row>
    <row r="57" spans="2:27" x14ac:dyDescent="0.25">
      <c r="B57" s="62"/>
      <c r="C57" s="62"/>
      <c r="D57" s="62"/>
      <c r="E57" s="62"/>
      <c r="V57" s="2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7850-B09B-4879-B272-82C26166E4EA}">
  <dimension ref="A2:F26"/>
  <sheetViews>
    <sheetView showGridLines="0" topLeftCell="A25" workbookViewId="0">
      <selection activeCell="V28" sqref="V28"/>
    </sheetView>
  </sheetViews>
  <sheetFormatPr defaultRowHeight="15" x14ac:dyDescent="0.25"/>
  <cols>
    <col min="1" max="1" width="16.140625" customWidth="1"/>
    <col min="2" max="2" width="33.140625" customWidth="1"/>
    <col min="3" max="3" width="11.42578125" bestFit="1" customWidth="1"/>
    <col min="4" max="5" width="10.28515625" bestFit="1" customWidth="1"/>
  </cols>
  <sheetData>
    <row r="2" spans="1:6" x14ac:dyDescent="0.25">
      <c r="B2" t="s">
        <v>127</v>
      </c>
    </row>
    <row r="4" spans="1:6" x14ac:dyDescent="0.25">
      <c r="B4" t="s">
        <v>128</v>
      </c>
    </row>
    <row r="6" spans="1:6" x14ac:dyDescent="0.25">
      <c r="A6" s="42" t="s">
        <v>129</v>
      </c>
      <c r="B6" s="42" t="s">
        <v>130</v>
      </c>
      <c r="C6" s="42" t="s">
        <v>131</v>
      </c>
      <c r="D6" s="42" t="s">
        <v>132</v>
      </c>
      <c r="F6" s="42" t="s">
        <v>133</v>
      </c>
    </row>
    <row r="7" spans="1:6" x14ac:dyDescent="0.25">
      <c r="A7" s="42">
        <v>601010</v>
      </c>
      <c r="B7" s="42" t="s">
        <v>134</v>
      </c>
      <c r="C7" s="42">
        <v>81511000</v>
      </c>
      <c r="D7" s="43">
        <v>-3257369.2999999942</v>
      </c>
      <c r="F7" t="s">
        <v>135</v>
      </c>
    </row>
    <row r="8" spans="1:6" x14ac:dyDescent="0.25">
      <c r="A8" s="42">
        <v>601050</v>
      </c>
      <c r="B8" s="42" t="s">
        <v>136</v>
      </c>
      <c r="C8" s="42">
        <v>81512000</v>
      </c>
      <c r="D8" s="44">
        <v>1553632.3</v>
      </c>
    </row>
    <row r="9" spans="1:6" x14ac:dyDescent="0.25">
      <c r="A9" s="42">
        <v>105064</v>
      </c>
      <c r="B9" s="42" t="s">
        <v>137</v>
      </c>
      <c r="C9" s="42">
        <v>18800000</v>
      </c>
      <c r="D9" s="43">
        <v>-523029.5900000023</v>
      </c>
    </row>
    <row r="10" spans="1:6" x14ac:dyDescent="0.25">
      <c r="A10" s="42">
        <v>105014</v>
      </c>
      <c r="B10" s="42" t="s">
        <v>138</v>
      </c>
      <c r="C10" s="42">
        <v>17510000</v>
      </c>
      <c r="D10" s="43">
        <v>371568.08000000025</v>
      </c>
    </row>
    <row r="11" spans="1:6" x14ac:dyDescent="0.25">
      <c r="A11" s="42">
        <v>215040</v>
      </c>
      <c r="B11" s="42" t="s">
        <v>139</v>
      </c>
      <c r="C11" s="42">
        <v>23500000</v>
      </c>
      <c r="D11" s="44">
        <v>-141474.15999999997</v>
      </c>
    </row>
    <row r="12" spans="1:6" x14ac:dyDescent="0.25">
      <c r="A12" s="42">
        <v>215108</v>
      </c>
      <c r="B12" s="42"/>
      <c r="C12" s="42">
        <v>22950000</v>
      </c>
      <c r="D12" s="45">
        <v>-2.9103830456733704E-11</v>
      </c>
    </row>
    <row r="13" spans="1:6" x14ac:dyDescent="0.25">
      <c r="A13" s="42">
        <v>101020</v>
      </c>
      <c r="B13" s="42" t="s">
        <v>140</v>
      </c>
      <c r="C13" s="42">
        <v>19110020</v>
      </c>
      <c r="D13" s="43">
        <v>3408830.8100000005</v>
      </c>
    </row>
    <row r="14" spans="1:6" x14ac:dyDescent="0.25">
      <c r="A14" s="42">
        <v>101020</v>
      </c>
      <c r="B14" s="42" t="s">
        <v>140</v>
      </c>
      <c r="C14" s="42">
        <v>19110030</v>
      </c>
      <c r="D14" s="44">
        <v>-1412158.1400000001</v>
      </c>
    </row>
    <row r="15" spans="1:6" x14ac:dyDescent="0.25">
      <c r="B15" s="42"/>
      <c r="C15" s="42"/>
      <c r="D15" s="42"/>
      <c r="E15" s="46"/>
    </row>
    <row r="17" spans="1:3" x14ac:dyDescent="0.25">
      <c r="A17" t="s">
        <v>141</v>
      </c>
    </row>
    <row r="19" spans="1:3" x14ac:dyDescent="0.25">
      <c r="A19" t="s">
        <v>107</v>
      </c>
      <c r="C19">
        <v>252.4</v>
      </c>
    </row>
    <row r="20" spans="1:3" x14ac:dyDescent="0.25">
      <c r="A20" t="s">
        <v>121</v>
      </c>
      <c r="C20">
        <v>-252.4</v>
      </c>
    </row>
    <row r="22" spans="1:3" x14ac:dyDescent="0.25">
      <c r="A22" t="s">
        <v>142</v>
      </c>
    </row>
    <row r="23" spans="1:3" x14ac:dyDescent="0.25">
      <c r="A23" t="s">
        <v>117</v>
      </c>
      <c r="C23" s="4">
        <v>864295.09004342696</v>
      </c>
    </row>
    <row r="24" spans="1:3" x14ac:dyDescent="0.25">
      <c r="A24" t="s">
        <v>118</v>
      </c>
      <c r="C24" s="4">
        <v>-914845.59277121758</v>
      </c>
    </row>
    <row r="26" spans="1:3" x14ac:dyDescent="0.25">
      <c r="A26" t="s">
        <v>119</v>
      </c>
      <c r="B26" s="3">
        <v>-7356.3739999999998</v>
      </c>
      <c r="C26" t="s">
        <v>143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5BD1F2A345C04080EFCBD5AE52F295" ma:contentTypeVersion="8" ma:contentTypeDescription="Opprett et nytt dokument." ma:contentTypeScope="" ma:versionID="9ce0176ead6f58a3a0b6ac09a54e2881">
  <xsd:schema xmlns:xsd="http://www.w3.org/2001/XMLSchema" xmlns:xs="http://www.w3.org/2001/XMLSchema" xmlns:p="http://schemas.microsoft.com/office/2006/metadata/properties" xmlns:ns2="68782260-9f55-43c8-960e-ac1d43e8d671" xmlns:ns3="b13fe372-9ada-4f8f-862d-ca318f215247" targetNamespace="http://schemas.microsoft.com/office/2006/metadata/properties" ma:root="true" ma:fieldsID="d684806dea85c4d138e895ef1ef361d5" ns2:_="" ns3:_="">
    <xsd:import namespace="68782260-9f55-43c8-960e-ac1d43e8d671"/>
    <xsd:import namespace="b13fe372-9ada-4f8f-862d-ca318f215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82260-9f55-43c8-960e-ac1d43e8d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fe372-9ada-4f8f-862d-ca318f215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18B1A5-4970-4E37-9274-D6E457A5310F}"/>
</file>

<file path=customXml/itemProps2.xml><?xml version="1.0" encoding="utf-8"?>
<ds:datastoreItem xmlns:ds="http://schemas.openxmlformats.org/officeDocument/2006/customXml" ds:itemID="{1905CD73-580A-4D61-9714-17B91D97BE7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1530491-eeaa-4bf2-b9d5-91e4d0f7701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607FD4-49F6-4FAA-9138-3EF4572FF7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Parameters</vt:lpstr>
      <vt:lpstr>Information</vt:lpstr>
      <vt:lpstr>1. Statement of income</vt:lpstr>
      <vt:lpstr>2. Financial position</vt:lpstr>
      <vt:lpstr>3. Cash Flows</vt:lpstr>
      <vt:lpstr>4. Operating segments</vt:lpstr>
      <vt:lpstr>Manual</vt:lpstr>
    </vt:vector>
  </TitlesOfParts>
  <Manager/>
  <Company>Elopak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Maria Saint Yves</dc:creator>
  <cp:keywords/>
  <dc:description/>
  <cp:lastModifiedBy>Caroline Maria Saint Yves</cp:lastModifiedBy>
  <cp:revision/>
  <dcterms:created xsi:type="dcterms:W3CDTF">2023-10-18T06:08:44Z</dcterms:created>
  <dcterms:modified xsi:type="dcterms:W3CDTF">2024-10-29T10:33:45Z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0x0101003B5BD1F2A345C04080EFCBD5AE52F295</vt:lpwstr>
  </property>
</Properties>
</file>